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https://d.docs.live.net/766d0bd148bee1c9/Dokumenty/_Květnice zastupitelstvo/___Zásobník projektů/44 Park u křižovatky/2026-02-22 Výsledky ankety/"/>
    </mc:Choice>
  </mc:AlternateContent>
  <xr:revisionPtr revIDLastSave="123" documentId="8_{39CEB837-C5B5-4BFD-9F39-6C2C0FF83814}" xr6:coauthVersionLast="47" xr6:coauthVersionMax="47" xr10:uidLastSave="{46FC9563-A4D4-4328-9178-B4F69231781D}"/>
  <bookViews>
    <workbookView xWindow="-120" yWindow="-120" windowWidth="29040" windowHeight="15720" activeTab="1" xr2:uid="{00000000-000D-0000-FFFF-FFFF00000000}"/>
  </bookViews>
  <sheets>
    <sheet name="List1" sheetId="2" r:id="rId1"/>
    <sheet name="Sheet1" sheetId="1" r:id="rId2"/>
  </sheets>
  <calcPr calcId="191029"/>
  <pivotCaches>
    <pivotCache cacheId="0" r:id="rId3"/>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J4" i="1" l="1"/>
  <c r="AJ3" i="1"/>
  <c r="AJ2" i="1"/>
  <c r="AK5" i="1"/>
  <c r="AK4" i="1"/>
  <c r="AK3" i="1"/>
  <c r="AK2" i="1"/>
  <c r="AK1" i="1"/>
  <c r="K1" i="1"/>
  <c r="L1" i="1"/>
  <c r="M1" i="1"/>
  <c r="N1" i="1"/>
  <c r="O1" i="1"/>
  <c r="P1" i="1"/>
  <c r="Q1" i="1"/>
  <c r="R1" i="1"/>
  <c r="S1" i="1"/>
  <c r="T1" i="1"/>
  <c r="U1" i="1"/>
  <c r="V1" i="1"/>
  <c r="W1" i="1"/>
  <c r="X1" i="1"/>
  <c r="Y1" i="1"/>
  <c r="Z1" i="1"/>
  <c r="AA1" i="1"/>
  <c r="AB1" i="1"/>
  <c r="AC1" i="1"/>
  <c r="AD1" i="1"/>
  <c r="AE1" i="1"/>
  <c r="AF1" i="1"/>
  <c r="AG1" i="1"/>
  <c r="AH1" i="1"/>
  <c r="AI1" i="1"/>
  <c r="L2" i="1"/>
  <c r="M2" i="1"/>
  <c r="N2" i="1"/>
  <c r="O2" i="1"/>
  <c r="P2" i="1"/>
  <c r="Q2" i="1"/>
  <c r="R2" i="1"/>
  <c r="S2" i="1"/>
  <c r="T2" i="1"/>
  <c r="U2" i="1"/>
  <c r="V2" i="1"/>
  <c r="W2" i="1"/>
  <c r="X2" i="1"/>
  <c r="Y2" i="1"/>
  <c r="Z2" i="1"/>
  <c r="AA2" i="1"/>
  <c r="AB2" i="1"/>
  <c r="AC2" i="1"/>
  <c r="AD2" i="1"/>
  <c r="AE2" i="1"/>
  <c r="AF2" i="1"/>
  <c r="AG2" i="1"/>
  <c r="AH2" i="1"/>
  <c r="AI2" i="1"/>
  <c r="L3" i="1"/>
  <c r="M3" i="1"/>
  <c r="N3" i="1"/>
  <c r="O3" i="1"/>
  <c r="P3" i="1"/>
  <c r="Q3" i="1"/>
  <c r="R3" i="1"/>
  <c r="S3" i="1"/>
  <c r="T3" i="1"/>
  <c r="U3" i="1"/>
  <c r="V3" i="1"/>
  <c r="W3" i="1"/>
  <c r="X3" i="1"/>
  <c r="Y3" i="1"/>
  <c r="Z3" i="1"/>
  <c r="AA3" i="1"/>
  <c r="AB3" i="1"/>
  <c r="AC3" i="1"/>
  <c r="AD3" i="1"/>
  <c r="AE3" i="1"/>
  <c r="AF3" i="1"/>
  <c r="AG3" i="1"/>
  <c r="AH3" i="1"/>
  <c r="AI3" i="1"/>
  <c r="L4" i="1"/>
  <c r="M4" i="1"/>
  <c r="N4" i="1"/>
  <c r="O4" i="1"/>
  <c r="P4" i="1"/>
  <c r="Q4" i="1"/>
  <c r="R4" i="1"/>
  <c r="S4" i="1"/>
  <c r="T4" i="1"/>
  <c r="U4" i="1"/>
  <c r="V4" i="1"/>
  <c r="W4" i="1"/>
  <c r="X4" i="1"/>
  <c r="Y4" i="1"/>
  <c r="Z4" i="1"/>
  <c r="AA4" i="1"/>
  <c r="AB4" i="1"/>
  <c r="AC4" i="1"/>
  <c r="AD4" i="1"/>
  <c r="AE4" i="1"/>
  <c r="AF4" i="1"/>
  <c r="AG4" i="1"/>
  <c r="AH4" i="1"/>
  <c r="AI4" i="1"/>
  <c r="L5" i="1"/>
  <c r="M5" i="1"/>
  <c r="N5" i="1"/>
  <c r="O5" i="1"/>
  <c r="P5" i="1"/>
  <c r="Q5" i="1"/>
  <c r="R5" i="1"/>
  <c r="S5" i="1"/>
  <c r="T5" i="1"/>
  <c r="U5" i="1"/>
  <c r="V5" i="1"/>
  <c r="W5" i="1"/>
  <c r="X5" i="1"/>
  <c r="Y5" i="1"/>
  <c r="Z5" i="1"/>
  <c r="AA5" i="1"/>
  <c r="AB5" i="1"/>
  <c r="AC5" i="1"/>
  <c r="AD5" i="1"/>
  <c r="AE5" i="1"/>
  <c r="AF5" i="1"/>
  <c r="AG5" i="1"/>
  <c r="AH5" i="1"/>
  <c r="AI5" i="1"/>
  <c r="K5" i="1"/>
  <c r="K4" i="1"/>
  <c r="K3" i="1"/>
  <c r="K2" i="1"/>
</calcChain>
</file>

<file path=xl/sharedStrings.xml><?xml version="1.0" encoding="utf-8"?>
<sst xmlns="http://schemas.openxmlformats.org/spreadsheetml/2006/main" count="9820" uniqueCount="252">
  <si>
    <t>ID</t>
  </si>
  <si>
    <t>Počáteční čas</t>
  </si>
  <si>
    <t>Čas dokončení</t>
  </si>
  <si>
    <t>E-mail</t>
  </si>
  <si>
    <t>Jméno</t>
  </si>
  <si>
    <t>Čas poslední změny</t>
  </si>
  <si>
    <t>Jméno2</t>
  </si>
  <si>
    <t>Příjmení</t>
  </si>
  <si>
    <t>Ulice trvalého pobytu v Květnici</t>
  </si>
  <si>
    <t>Uvítáme Váš názor.</t>
  </si>
  <si>
    <t>Jakou barevnost preferujete?</t>
  </si>
  <si>
    <t>Jaký typ preferujete</t>
  </si>
  <si>
    <t>Reference č. 1 - Jak se Vám líbí? (jedná se o orientační obrázek základního zábradlí dle projektové dokumentace)</t>
  </si>
  <si>
    <t>Reference č. 2 - Jak se Vám líbí? (stávající zábradlí)</t>
  </si>
  <si>
    <t>Reference č. 3 - Jak se Vám líbí?</t>
  </si>
  <si>
    <t>Reference č. 4 - Jak se Vám líbí?</t>
  </si>
  <si>
    <t>Reference č. 5 - Jak se Vám líbí?</t>
  </si>
  <si>
    <t>Reference č. 6 - Jak se Vám líbí?</t>
  </si>
  <si>
    <t>Reference č. 7 - Jak se Vám líbí?</t>
  </si>
  <si>
    <t>Reference č. 8 - Jak se Vám líbí?</t>
  </si>
  <si>
    <t>Reference č. 9 - Jak se Vám líbí?</t>
  </si>
  <si>
    <t>Reference č. 10 - Jak se Vám líbí?</t>
  </si>
  <si>
    <t>Reference č. 11 - Jak se Vám líbí?</t>
  </si>
  <si>
    <t>Reference č. 12 - Jak se Vám líbí?</t>
  </si>
  <si>
    <t>Reference č. 13 - Jak se Vám líbí?</t>
  </si>
  <si>
    <t>Reference č. 14 - Jak se Vám líbí?</t>
  </si>
  <si>
    <t>Reference č. 15 - Jak se Vám líbí?</t>
  </si>
  <si>
    <t>Reference č. 16 - Jak se Vám líbí?</t>
  </si>
  <si>
    <t>Reference č. 17 - Jak se Vám líbí?</t>
  </si>
  <si>
    <t>Reference č. 18 - Jak se Vám líbí?</t>
  </si>
  <si>
    <t>Reference č. 19 - Jak se Vám líbí?</t>
  </si>
  <si>
    <t>Sjednocení zábradlí - chcete, abychom vybrané zábradlí postupně použili (nahradili) i jinde v Květnici? </t>
  </si>
  <si>
    <t>Chcete nám něco sdělit k tématu výběru zábradlí? </t>
  </si>
  <si>
    <t>anonymous</t>
  </si>
  <si>
    <t>NE</t>
  </si>
  <si>
    <t>ANO</t>
  </si>
  <si>
    <t>Spíše se mi líbí</t>
  </si>
  <si>
    <t>Vůbec se mi nelíbí</t>
  </si>
  <si>
    <t>Černé;</t>
  </si>
  <si>
    <t>Kované;</t>
  </si>
  <si>
    <t>Nemám vyhraněný názor / je mi to jedno</t>
  </si>
  <si>
    <t>Velmi se mi líbí</t>
  </si>
  <si>
    <t>Spíše se mi nelíbí</t>
  </si>
  <si>
    <t>Ano</t>
  </si>
  <si>
    <t>Nemám vyhraněný názor / je i to jedno</t>
  </si>
  <si>
    <t>Nerez;Černé;Šedé;</t>
  </si>
  <si>
    <t>Moderní;</t>
  </si>
  <si>
    <t>Stávající řešení se mi velmi líbí</t>
  </si>
  <si>
    <t>Šedé;</t>
  </si>
  <si>
    <t>Historizující;</t>
  </si>
  <si>
    <t>Spíše preferuji sjednocení s nově zvoleným zábradlím</t>
  </si>
  <si>
    <t>V parkove plose bude velkou cast dne svitit slunce. Chtelo by to jeste aspon cast zastinit, jinak park nebude kvuli tomu dostatecne vyuzivan</t>
  </si>
  <si>
    <t>Nerez;</t>
  </si>
  <si>
    <t>Je mi to jedno</t>
  </si>
  <si>
    <t>Určitě preferuji sjednocení s nově zvoleným zábradlím</t>
  </si>
  <si>
    <t xml:space="preserve">Květinový záhon je dobrý nápad, ale nápis "Květnice" se mi tam vůbec nelíbí. </t>
  </si>
  <si>
    <t>Nové zábradlí by stylem mělo kopírovat zábradlí u mlýna. Tím dojde k propojení.</t>
  </si>
  <si>
    <t>Ne</t>
  </si>
  <si>
    <t>Bílé;</t>
  </si>
  <si>
    <t>Černé;Šedé;Nerez;</t>
  </si>
  <si>
    <t>Moderní;Kované;</t>
  </si>
  <si>
    <t>Děkuji za nápad revitalizovat tuto část obce, která je signifikantní při průjezdu obcí</t>
  </si>
  <si>
    <t>Nejdůležitějším aspektem ve výběru zábradlí je pro mne bezpečnost.</t>
  </si>
  <si>
    <t>Černé;Nerez;Šedé;</t>
  </si>
  <si>
    <t>Černé;Šedé;</t>
  </si>
  <si>
    <t>Přidejte více míst k sezení, aby se lidé měli kde scházet, sednout si jako skupina a popovídat si. Teď se to dá jen v restauraci Lávka nebo u rybárny. Je tam sice docela veselo, ale ať je víc míst, kde se může sejít 10–15 lidí a užít si společný čas.</t>
  </si>
  <si>
    <t>Stávající řešení se mi spíše líbí</t>
  </si>
  <si>
    <t>Kované;Moderní;</t>
  </si>
  <si>
    <t>Víc trvalkových květin než zeleně</t>
  </si>
  <si>
    <t xml:space="preserve">U prvni vizualizaci bych pridala stromy uprostred parku. at je v lete stin. </t>
  </si>
  <si>
    <t>Kované;Historizující;</t>
  </si>
  <si>
    <t xml:space="preserve">Zábradlí na mlýně je spíše slepenina než hezké zábradlí. Kola mají připomínat mlýn nebo automobilový rozvoj? K mlýnu patří mlýnské kolo. </t>
  </si>
  <si>
    <t>Navrh se mi libi, napadl me jen mozna nejaky vodni prvek pro letni dny?</t>
  </si>
  <si>
    <t>Dobrá práce :)</t>
  </si>
  <si>
    <t>Moderní;Historizující;</t>
  </si>
  <si>
    <t>Děkuju za možnost vyjádřit svůj názor a přeji hezký den. VH</t>
  </si>
  <si>
    <t xml:space="preserve">Kvetinove zahony ano, napis ne. To radeji nejak ztvarnene logo / znak Kvetnice. </t>
  </si>
  <si>
    <t xml:space="preserve">Ad pouziti jinde v Kvetnici: zalezi na finální variante, "retro" styl k zastavkam/lavickam nejde, nektere z kovaných tmavych jednodoussich variant by sly.  </t>
  </si>
  <si>
    <t xml:space="preserve">Projekt se mi zdá příliš maximalistický pro obec našeho typu. Uměla bych si ho představit v lázeňském městě typu Poděbrady, ale sem mi nápis prostě nesedí.  Parkové úpravy, lavičky, altánky, místo pro zacvičení dřevěné prvky-  kladiny, bradla, ….  trampolína v zemi pro děti to vše podporuji a vítám. </t>
  </si>
  <si>
    <t>Stavajici u mlyna idealne jen obnovit obrousit natrit</t>
  </si>
  <si>
    <t>Historizující;Moderní;</t>
  </si>
  <si>
    <t>Je to super jen tak dál.</t>
  </si>
  <si>
    <t>U mlýna to není zábradlí, ale lešení.</t>
  </si>
  <si>
    <t>škoda, že nejsou min. dva návrhy na porovnání</t>
  </si>
  <si>
    <t>Šedé;Černé;</t>
  </si>
  <si>
    <t>Děkujeme za zvelebování obce.</t>
  </si>
  <si>
    <t>To snad nejde nazvat jinak než hnus.</t>
  </si>
  <si>
    <t>Je to moc pěkné, snad to nebude lákat vandaly.</t>
  </si>
  <si>
    <t>To snad nemůže tam ani být ne? Nechal bych to hned odstranit. To je jak na stavbě.</t>
  </si>
  <si>
    <t>Nápis Květnice je pro mě kýč jak bič.</t>
  </si>
  <si>
    <t>Byl bych rád, aby obec neutrácela za designové nesmysly a myslela také na následnou údržbu - tzn. např. bez dřevěných úchopových částí apod.</t>
  </si>
  <si>
    <t>Šedé;Bílé;</t>
  </si>
  <si>
    <t>Historizující;Kované;</t>
  </si>
  <si>
    <t>Vypadá to moc pěkné, tam bychom i my puboši rádi chodili. Takové free place.</t>
  </si>
  <si>
    <t>To je jak v nějakém starém depu se šrotem vlaků. Dal bych to pryč je to bleeee.</t>
  </si>
  <si>
    <t>Nerez;Šedé;</t>
  </si>
  <si>
    <t>Jestli tam budou koše aby to tam nebylo hned znečištěné tak dobře ale přijde mi že Kvetnice má spousta nedostatků které by se měli vyřešit dříve než park</t>
  </si>
  <si>
    <t>3D Nápis Květnice je naprostá blbost. Kolik to bude stát? Kolik bude stát údržba? Kolik bude stát provoz? Jak bude nápis vypadat za rok/dva/tři? Jaký je přínos pro obec? Nápis je navíc i na zastávce vedle. Obyvatelé neví že se nachází v Květnici? Květiny nejsou celoroční dekorace.  Velmi také doufám, že nebude zvolen nesmyslný povrch cest, použitý u rybárny a na květinové louce. Kdykoliv zaprší, vytvoří se bahno a nedá se po tom vůbec chodit. Všichni pak chodí paradoxně po trávě podél cesty, aby nenabrali bahno.  Celkově mě chybí koncepčnost a udržitelnost projektů. Byl jsem se podívat na agility pro psi a naprosto jsem se zhrozil. Na hřišti napadané, uřezané a neodklizené stromy, zničený plot a cedule zákaz vstupu.</t>
  </si>
  <si>
    <t>Hlavně prosím nedávat dřevěné prvky (madla atd...) . Prvky odcházejí, opotřebují se a vypadá to pak hrozně. Navíc potřebují častou údržbu. Celkově bych nedával nějakou přehnanou modernu, ani přehnanou historii. Zábradlí by mělo být jednoduché a levné. Těžko s nějakým kováním obeženete do budoucna celou Květnici. Špatně se to natírá a udržuje.</t>
  </si>
  <si>
    <t xml:space="preserve">Projekt bych minimalizovala. To poslední, co bych chtěla, je trávit volný čas v křižovatce na tomto místě. Ráda zahlédnu něco menšího a hezkého, když půjdu kolem, jedna lavička na odpočinutí na každé straně by stačila. Investovala bych spíše do klidnější oblasti, třeba u rybníka, nebo na kraji pole s výhledem, kde si člověk rád posedí a stráví více času.  </t>
  </si>
  <si>
    <t xml:space="preserve">U mlýna bych ponechala co nejvíc historie, jak to jde. I když to budou nové materiály. Je to jedno z mála míst, kde je v Květnici historie vidět (a má historický základ) </t>
  </si>
  <si>
    <t>Hlavně co nejjednodušší a přírodní, žádné stavby a podobné opičárny :-). Lavičky bohatě stačí.</t>
  </si>
  <si>
    <t xml:space="preserve">Čím víc zeleně tam zůstane, tím líp. Nevidím tohle místo mezi silnicemi jako prostor, kde by si někdo sedl na lavičku a kochal se. Na to máme hned vedle krásnou Poutníci a okolí rybníka.
Napis Květnice mi připadá na tomhle místě úplně zbytečný, to tam raději vsaďte stromy. </t>
  </si>
  <si>
    <t>Šedé;Nerez;</t>
  </si>
  <si>
    <t>Černé;Šedé;Bílé;</t>
  </si>
  <si>
    <t>Nevím o jaké zábradlí v jaké části se jedná?</t>
  </si>
  <si>
    <t>Nesjednocovat, ponechat decentní rustikální nebo starobylé tam kde je funkční a nedělat zbytečné investice kde to není potřeba.</t>
  </si>
  <si>
    <t>Bílé;Černé;</t>
  </si>
  <si>
    <t xml:space="preserve">Mám ráda změny a hlavně ty, které jsou ku prospěchu obce a občanů, návrh se mi líbí, jen bude to mít kdo pak udržovat? Nápis Květnice je fajn, ale ptáci a přírodní vlivy udělají své. </t>
  </si>
  <si>
    <t>Udělat křižovatku tak, aby byla přehledná. Zvolit vhodné dřeviny (tedy třeba ne jírovce - napadá je klíněnka, předčasně opadávají a jsou nepěkné)</t>
  </si>
  <si>
    <t>Šedé;Nerez;Bílé;</t>
  </si>
  <si>
    <t xml:space="preserve">Návrh je velmi strohý. Květnice by si zasloužila více barevnosti, členitosti, více keřů. Do parku by se hodily traviny, barevné trvalky. Ne do geometricky přesných záhonů. Nápis moc vyčnívá. </t>
  </si>
  <si>
    <t>Zábradlí u mlýna má ostré hrany i vyčnívající do prostoru. Vzhledem k tomu, že tam není osvětlení je to značně nebezpečné ve tmě. Jinak proti gustu.....</t>
  </si>
  <si>
    <t>Je pravda, že veřejné plochy a zeleň potřebují více péče. Nevadí mi nápad zmodernizovat plochy v moderní parky, nicméně mi 3D nápis přijde jako krom opačným směrem (navíc jako jednoduchý cíl pro připadné vandaly) - raději bych zahrnul skalku, připadně kamenné/betonové prvky obklopené/popnuté zelení.</t>
  </si>
  <si>
    <t>Historizující;Kované;Moderní;</t>
  </si>
  <si>
    <t>Nepřijde mi nutné všude dávat stejné zábradlí (např. zábradlí u mlýna je originální a má určité kouzlo v daném místě) - nevadí mi vybrat 2, 3 typy, které se budou používat dle umístění/využití a okolí (pro parky jiné než bude např. podél silnice, kde se dělí asfalt a pochozí plochy)</t>
  </si>
  <si>
    <t>Líbí se mi to opravdu hodně</t>
  </si>
  <si>
    <t>Font “Květnice” bych volil jiný.</t>
  </si>
  <si>
    <t xml:space="preserve">Podstatné bude, aby se spoluobčané chovali jako lidé a obec park udržovala. Odhozené plechovky, petky,   krabičky od cigaret a jiný odpad ozdobou parku nebude. </t>
  </si>
  <si>
    <t>Naprosto oceňuji zájem zastupitelstva o rozvoj obce</t>
  </si>
  <si>
    <t>V otázce zábradlí je velice problematické stanovit jeden design pro více různých účelů, nicméně důležitá je také otázka bezpečnosti a náročnosti na budoucí údržbu, takže můj názor je že na mole rybníka a kolem mlýna by bylo asi vhodnější zábradlí ladící k budově mlýna viz návrh 2 a 8, ale na jiných prostanstvích bych si dokázal představit kidně modernější ale jednoduchý design s nízkými náklady na údržbu.</t>
  </si>
  <si>
    <t>Děkuji za to co děláte .</t>
  </si>
  <si>
    <t>Děkujeme 👍</t>
  </si>
  <si>
    <t>Kované;Moderní;Historizující;</t>
  </si>
  <si>
    <t>V souvislosti s možnou výměnou zábradlí u mlýna v obci je nutné věnovat zvýšenou pozornost bezpečnosti, zejména kvůli riziku pádu z větší výšky.  Zábradlí by mělo být navrženo tak, aby:  mezery mezi svislými prvky nebyly větší než 10 cm, aby se mezi ně nemohlo protáhnout dítě,  výplň nebyla vodorovná (aby po ní děti nemohly šplhat),  výška zábradlí odpovídala místu a výšce možného pádu,  spodní část byla řešena bez mezery, kterou by bylo možné podlézt,  konstrukce byla pevná a dostatečně ukotvená s ohledem na vlhké prostředí u vody.  Vzhledem k tomu, že zde hrozí pád z větší výšky, je potřeba řešit zábradlí tak, aby bylo co nejbezpečnější a minimalizovalo riziko úrazu, především u dětí.</t>
  </si>
  <si>
    <t>Cokoliv opraveného a uklizeného jak opticky, tak fakticky je super</t>
  </si>
  <si>
    <t xml:space="preserve">Vizualizace všech prostranství se mi líbí, ještě víc by se mi líbila v parku nějaká fontánka☺️ </t>
  </si>
  <si>
    <t xml:space="preserve">31)podle toho jaké zábradlí se vybere, jestli bude moderní, u mlýna bych nechala to co tam je. </t>
  </si>
  <si>
    <t>Návrh se mi moc líbí</t>
  </si>
  <si>
    <t>Aby nepoutalo větší pozornost než příroda kolem a sloužilo k nechtěnému vběhnutí psa/dítěte do prostoru za ním. Děkuji, že se o Květnici tak hezky staráte!</t>
  </si>
  <si>
    <t>Nerez;Černé;</t>
  </si>
  <si>
    <t>Jednoduché, kvalitní, nejlépe bezúdržbové a aby vydrželo</t>
  </si>
  <si>
    <t>Zachovejte zelené  plochy a nevymýšlejte zbytečnosti</t>
  </si>
  <si>
    <t>V parku více stromů. V létě tam bude výheň.</t>
  </si>
  <si>
    <t xml:space="preserve">Meli bychom byt radi, ze mame na obci tyto aktivity, ktere modernizuji prostredi - park je skvely napad, neustale chodikme na prochazky a s prichazejicim miminkem moc ocenime. Nechapu, ze nekdo muze nesouhlasit. </t>
  </si>
  <si>
    <t xml:space="preserve">Moderni reseni - kompletne. </t>
  </si>
  <si>
    <t>Zabradli u mlyna sice dokresluje celkovy charakter stavby, nicmene nepusobi zrovna bezpecne a funkcne, coz se od zabradli primarne ocekava, kord kdyz si v okoli casto hraji deti.</t>
  </si>
  <si>
    <t xml:space="preserve">Skvělá práce, tahle část obce si zaslouží zútulnění!
</t>
  </si>
  <si>
    <t>Mám trochu problém s mlatem na cestách, jeho údržba je dost náročná. Nevím, jestli máte dostatek zkušeností s jeho údržbou</t>
  </si>
  <si>
    <t>Plocha cest je na velikost zeleně příliš velká,
stačila by cestička kolem vánočního stromu.
kontejnerová kavárna je nesmysl, kdo by tam chodil a ještě to bude hyzdit zeleň.</t>
  </si>
  <si>
    <t>Zastavění parku a zničení zeleně se mi nelíbí,
příliš mnoho cest na tak malý prostor.
Ze zkušenosti vím, že cesty v parku jsou při mokru nepoužitelné kvůli špatnému povrchu, jako v cesty v parku u Rybárny. Kavárna v parku je nevhodná.</t>
  </si>
  <si>
    <t xml:space="preserve">Dobrý den, osobně bych uvítal více přírodní, přirozenější formu parku, bez nápisu a jiných umělých prvků. Otázka je zda by tento park byl vůbec využíván, pokud se nachází blízko relativně frekventované křižovatky. </t>
  </si>
  <si>
    <t>Nerez;Šedé;Černé;</t>
  </si>
  <si>
    <t>Ne, myslím, že práci odvádíte skvělou a věřím, že návrhy předcházelo již výběrové řízení. Nikdy se nezavděčíte všem &lt;3</t>
  </si>
  <si>
    <t>Černé;Nerez;</t>
  </si>
  <si>
    <t xml:space="preserve">Vizualizace vyžaduje hodně představivosti, především  v kontextu výstavby, která se okolo připravuje. Určitě jsem rád za každou plochu, která přispěje k zachování zeleně v rámci obce, ale park u Rybárny mi přijde dostačující. A kavárna v dochozí vzdálenosti od restaurace U lávky se, dle mého názoru, neuživí. Pro mne, jako obyvatele Květnice III, je to příliš vzdálené. </t>
  </si>
  <si>
    <t>Mlatove cesty v parku Proutnice nejsou v idealni kondici, vzhledem k blizkosti vody asi tezko nekdy budou. chodit tam s malymi detmi od rijna do kvetna neni prijemne. Skoda, ze si z toho obec nevezme ponauceni. Kvetnice nejsou Dolomity, kde se dest hned vsakne. Pokud by se mely investovat prostredky, tak bych to rad videl do neceho trvaleho a udrzitelneho. Chapu, ze krizovatka na rozcesti je polozena vyse, ale i tak bych se primlouval alespon za zamkovou dlazbu, aby tam treba mohly jezdit deti na odrazedlech.</t>
  </si>
  <si>
    <t xml:space="preserve">Pral bych si jednoduche a trvale udrzitelne zabradli. Idelane nerezove a aby to uneslo i cloveka, kdyz na tom bude sedet. Do budoucna nebude treba resit lakovani a ani ulamane (poskozene) sprusle. </t>
  </si>
  <si>
    <t>V návrhu není zohledněn poměrně nevzhledný betonový sloup s elektrickým vedením který návrh na úpravu zásadně degraduje.</t>
  </si>
  <si>
    <t>Květinové záhony vnímám velmi pozitivně – ke Květnici se skvěle hodí a podobná řešení fungují i jinde, třeba v Klánovicích, kde podél hlavní ulice kvetou postupně různé cibuloviny a působí to opravdu hezky a přirozeně.
Osobně už na mě ale plánovaný velký nápis působí trochu příliš výrazně. Někdy totiž platí, že „méně je více“, a květnického brandingu, který se mi jinak opravdu líbí, už je ve veřejném prostoru poměrně dost. Možná by stálo za zvážení zůstat spíše u jemnějších a přirozenějších prvků, které obec reprezentují nenápadně, ale o to vkusněji.</t>
  </si>
  <si>
    <t>Černé;Šedé;Nerez;Bílé;</t>
  </si>
  <si>
    <t xml:space="preserve">hezké , nápis Květnice není potřeba </t>
  </si>
  <si>
    <t>Jednoduché a pozinkované je najlepší</t>
  </si>
  <si>
    <t>Park u křižovatky mi přijde jako zbytečný, když přes silnici je park Proutnice který je pod úrovní hlavní komunikace.</t>
  </si>
  <si>
    <t>Myslím si že, tento projekt se na vesnici nehodí a finance by se daly využít lépe. Zastupitelstvo by se mělo více zaměřit spíše na občany a život v obci než jak to vypadá.</t>
  </si>
  <si>
    <t xml:space="preserve">Některé věci mají svůj historický původ a neměli bychom do nich razantně zasahovat, děkuji </t>
  </si>
  <si>
    <t>Návrh parku je velmi  pěkný. Vždycky se tady říkávalo U křížku. Ale nás pamětníků už asi moc není.</t>
  </si>
  <si>
    <t>Snaha o zkulturneji prostredi je super. Pouze plasticky napis Kvetnice ale jiz na me pusobi spis rusivim dojmem. Je trochu spis jako z lunaparku nebo prvek na namesti ve stredomorskem letovisku.</t>
  </si>
  <si>
    <t>3D napis Květnice je zbytečně vyhozené peníze, hezčí to bude bez něj a jen čistě květiny a třeba se nechat inspirovat ulicemi v obci a dát tam květiny podle kterých jsou některé ulice pojmenované :-)</t>
  </si>
  <si>
    <t xml:space="preserve">Špatně se o tom hlasuje, kdyz k tomu není zveřejněna finanční náročnost. Něco muzebyt hezké, ale třeba to nedává smysl finančně. Přece jen je to "jen zábradlí", je potřeba zohlednit bezpečnost,  funkčnost a i finanční náročnost údržby. </t>
  </si>
  <si>
    <t>Prosím zvolily sme vás, tak se chovejte že chceme (chcete) bydlet ve vesnici a né v kocourkově.Děkuju Král</t>
  </si>
  <si>
    <t>nejaky kontejnerovy bufet by nebyl spatny, ale nevím, zda by byl využíván</t>
  </si>
  <si>
    <t>mám obavu, ze dřevěná  madla rychle "odejdou"</t>
  </si>
  <si>
    <t>Prijde mi, ze je to vhodny projekt spise pro mesto nez vesnici. Uprednostnila bych neco ve vesnickem stylu</t>
  </si>
  <si>
    <t>Osobně jsem proti nápisu. To, že jsme v Květnici víme, ostatní to zjistí z dopravní značky při vjezdu do obce. Chtěl bych čistou uklizenou obec. Lavičky, odpadkové koše (většina už je). Chybí mi ale jednoznačně služby. Neřešme proto něco, co má být až jako nadstavba, když vše podstatné je hotovo. Uvědomte si prosím, že jsme počtem obyvatel dost velká obec. A porovnejte služby a vybavenost se srovnatelně velkými obcemi.</t>
  </si>
  <si>
    <t>Promiňte, řeší se zde dost nepodstatná věc.</t>
  </si>
  <si>
    <t xml:space="preserve">Koše na psí ho.. exkrementy 
A rybníček s koy kapry </t>
  </si>
  <si>
    <t xml:space="preserve">Vzhledem k staré stavbě mlýna,tak starý styl je vhodný </t>
  </si>
  <si>
    <t xml:space="preserve">Dobrý den, 
Předem bych uvedl že obecní dění moc nesleduji..
Jsem pro jakýkov promyšlený rozvoj obce  Tvorba parku ano ale s dendrologickou hodnotou
Co se týká nápisu ve vizualním fontu obce..nápad asi dobrej ale volil bych něco co rozbije a zjemní PC charakter fontu který máme. Do ocelových dílů písem vypálit na laseru nějaký květinový vzor a raději ve rzi než-li bílém laku.. a k tomu noční nasvícení aby to mělo aspoň trošku charakter umění jinak to bude rušit a dlouhodobě prostor pro rezidenty moc neobohatí..bude to tam trčet v létě v zimě, každý den i noc jako kýč a tomu bych se rád vzhledem k mé adrese vyhnul. 
S úctou
F.V.
</t>
  </si>
  <si>
    <t>K otázce č.30 ano ale pouze bude li historizované a né příliš moderní to by bylo nevkusné mit poté po celé obci K otázce č.31 Bylo by dobré tyto věci konzultovat přímo s se sousedy objektu a to s Hoškovými..Domnívám se, že se dá uznat že tito budou vědět jak zachovat genia loci tohoto místa.. tedy zábradlí lavky a toto bych konzultoval být vámi s nimi.</t>
  </si>
  <si>
    <t>Napis je nesmysl, za chvili ho nekdo posprejuje nebo ponici, bude zabordelenej. Vsichni vime, ze jsme v Kvetnici a mame cedule na vjezdu. Vysazet nejake barvite keře pekny strom co kvete barvami.</t>
  </si>
  <si>
    <t>Nerez;Šedé;Černé;Bílé;</t>
  </si>
  <si>
    <t>Mě se líbí, jen mi přijde, že je tam možna moc netravnatého prostoru. Za mě by stačila spojovací cestička. Pokud to bude mít mlatový povrch bude to v zimě akorat bláťák jak cestičky v parku. Tomu se od listopadu vyhýbám, protože kočár je pak celý obalený. Ale jinak moc pěkné.</t>
  </si>
  <si>
    <t xml:space="preserve">Dle mého názoru se do obce nehodí nic přehnaně moderního. </t>
  </si>
  <si>
    <t>Nelíbí - bez úprav</t>
  </si>
  <si>
    <t>Myslím, že rozcestí tak jak se teď vytvořilo je moc hezké a je zbytečné tam dávat nějaký nápis.</t>
  </si>
  <si>
    <t>Vhodné jsou materiály a řešení, které nejsou příliš náročné na běžnou údržbu a jsou trvanlivé.</t>
  </si>
  <si>
    <t>Co je historické a zachovalé, ať zůstane. Ostatní ať je jednotné, moderní a funkční.</t>
  </si>
  <si>
    <t xml:space="preserve">Pomník mi připomíná Lidice a nápis doby před rokem 89. </t>
  </si>
  <si>
    <t xml:space="preserve">Zábradlí je stejný problém jako obecní záchodky, Je o tom klasický román Zvonokosy, může jít o život. Jinak děkuji vedení obce i ostatním aktivním občanům za veškerou péči, Květnice je krásná, čistá, vstřícná a moderní a moc ráda zde žiji. Ještě jednou moc moc děkuji. </t>
  </si>
  <si>
    <t>Rozhodně zachovat zábradlí u mlýna!</t>
  </si>
  <si>
    <t>Výslovně se mi nelíbí cedule Květnice,  která se do prostoru malebné vesnice zásadně nehodí. Celý projekt parku včetně mobiliáře vyvolává spíše představu zábavného parku ve větším městě a není to v tomto případě šťastná volba. Určitě by bylo vhodné se nad tím zamyslet a zvolit vkusnějši řešení.</t>
  </si>
  <si>
    <t xml:space="preserve">Budu rad za rychlou realizaci. Uvítal bych více kvetoucích rostlin. </t>
  </si>
  <si>
    <t xml:space="preserve">Myslím, že není třeba dělat tolik nezelených ploch, které se potom složitě udržují. 
K záhonu Květnice, jsou tam namalované pouze kvetoucí rostliny, což lze sice zajistit výběrem postupně kvetoucích rostlin, ale bylo by tam třeba dát i rostliny, které vypadají hezky celý rok. </t>
  </si>
  <si>
    <t xml:space="preserve">Docela by mne potěšilo, kdyby se se svěřenými prostředky nakládalo uvážlivě a vynakládaly se na potřebné a přínosné  projekty. </t>
  </si>
  <si>
    <t>Pokud je zabradli u mlyna stále bezpečné, tak ho zachovat.</t>
  </si>
  <si>
    <t>Bílé;Černé;Nerez;</t>
  </si>
  <si>
    <t xml:space="preserve">Jen očistit rez a zachovat prvky které připomínají historií mlýna </t>
  </si>
  <si>
    <t>Hlavne at je bezpečné</t>
  </si>
  <si>
    <t>Nápis mi přijde vyloženě nevkusný. Nechápu jaká je jeho funkce. Velké plochy trávníků jsou vhodné leda tak na venčení psů, bohužel stále je tu mnoho sousedů, kteří po svých mazlíčcích nic neseberou...Plocha vyplněná květinami, klidně lučními mi přijde vhodnější. Rozhodně nejsem pro žádnou stavbu. Prosím nesnažme se tu dělat pražské prostředí, ze kterého většina z nás utekla :)</t>
  </si>
  <si>
    <t xml:space="preserve">Proti parkové úpravě nemám námitky, ale celá kompozice hlavně nápis s květinovou výzdobu působí jako návrhy ze 70 let. Určitě částky na údržbu nebudou zanedbatelné. </t>
  </si>
  <si>
    <t>Stávající řešení u mlýna je umělecky dobře ztvárněné a patří k náhonu a přilehlému mlýnu.</t>
  </si>
  <si>
    <t>Zábradlí u náhonu mlýna je výjimečné, výtvarně velmi zdařilé a inspirující pro naše budoucí generace.</t>
  </si>
  <si>
    <t>Nelíbí se mi moderní pojetí, vyrůstala jsem v ulici V Zelených a neplní to podstatu Květnice jako takové. Nelíbí se mi, že bych se z baráku měla v budoucnu koukat na park, který je naprosto zbytečný. Park máme krásný a velký u rybníka. Podstata Květnice není v modernizaci ale v zachování přirozené přírody a energie vesnice. Rozhodně to není o problému se změnou, jen v tomto případě je to naprosto zbytečné. Nápis Květnice je opravdu nevhodný, nejsme ve městě ale na vesnici. Není potřeba dávat lidem vědět, že jsou v Květnici. Vědí to. Nesouhlasím s tím abych měla 10m od domu nápis, který upozaďuje přírodu a snaží se o propagaci naší vesnice. Raději by se měli peníze dát do smysluplných a komunitních nápadů.</t>
  </si>
  <si>
    <t>mělo by být historické, ne moderní. Prosím o zachování historického. První obyvatelé, co tu zažili kolem jejich baráku jen pole, by měli mít hlavní slovo. Patřím k nim. Je to náš domov. Děkuji za anketu a doufám že budete brát v potaz historii Květnice</t>
  </si>
  <si>
    <t>Použití materiálů s dlouhou dobou životnosti, trvalky v osazených záhonech s minimem péče.</t>
  </si>
  <si>
    <t xml:space="preserve">V úpravě aby byla údržba co nejjednodušší </t>
  </si>
  <si>
    <t xml:space="preserve">Domnívám se, že obec by měla investovat do jiných důležitějších projektů - dostupnosti stabilního internetu v obci, oprava historického mostu směrem k Dobročovicím, oprava vily..... parkové úpravy v obci nás opravdu netrápí. Další park naše obec nepotřebuje. Nápis Květnice je ošklivý, příliš robustní a zbytečný. </t>
  </si>
  <si>
    <t xml:space="preserve">Zábradlí u rybníka co nejnenápadnější a co nejkratší. Původní zábradlí bylo dostačující. Rozhodně nechceme zábradlí kolem celého rybníka ani u mlýna, jen v opravdu nebezpečných místech - viz. lávka.. Narušilo by "svobodný" a romantický ráz místa. </t>
  </si>
  <si>
    <t>Černé;Bílé;Nerez;</t>
  </si>
  <si>
    <t xml:space="preserve">Zajímá mne, zda vznikne tlak na okolní ulice.
Navrhované květinové kompozice působí reprezentativně, ale: Jaká je náročnost údržby? Má obec kapacitu na pravidelnou péči?
Mlatová plocha, pokud tomu tak je. 
Mlat je estetický, ale: prašnost v létě, bláto v zimě, náročnost obnovy.
Zvážit alternativní povrch? </t>
  </si>
  <si>
    <t xml:space="preserve">Záměr instalovat velkoformátový nápis „Květnice“ uvnitř obce, zejména v kontextu historické zástavby s pozůstalostí barokního statku a středověké tvrze, považuji za urbanisticky a esteticky nevhodný.
Historické jádro obce představuje hodnotu založenou na měřítku a autenticitě stavebního vývoje. Několikametrový typografický objekt by se stal novou dominantou veřejného prostoru, která by svým měřítkem i výrazem konkurovala stavbě prvorepublikové vily, pozůstatku barokního statku a přírodnímu charakteru v okolí rybníka. Takový prvek je typický spíše pro velká města či turistické destinace (např. model nápisu v oblasti Hollywood), nikoli pro obec s historickým charakterem.
Navrhované řešení navíc vykazuje znaky krátkodobého marketingového trendu, jehož estetická životnost je omezená a který může vést k banalizaci veřejného prostoru. Identita obce by měla být budována především kvalitní péčí o historické objekty, veřejná prostranství a architektonicky kultivovanými zásahy odpovídajícími místnímu kontextu.
Doporučuji proto záměr v navrhované podobě nerealizovat a případné řešení orientačního či identifikačního prvku hledat mimo historické jádro, v citlivějším měřítku a na základě odborné architektonické koncepce.
</t>
  </si>
  <si>
    <t xml:space="preserve">Stávající zábradlí je v řešeném prostoru nápadité kreativní dílo. V kontextu původní budovy mlýna jde o prvek podtrhují charakter a duch místa. Doporučuji ponechat, realizovat ochrannou povrchvou úpravu. Dořešit ve stejném kreativním provedení kratší část dále od budovy mlýna. </t>
  </si>
  <si>
    <t>- sedne si nekdo na lavicky mezi rusnymi ulicemi
- jaky bude zvolen material komunikaci pro pesi, aby cesty byly pochozi cely rok? 
(viz material nove vzniklych cest pro pesi neni zrovna dobre zvoleny)</t>
  </si>
  <si>
    <t>Dostatek laviček k odpočinku.</t>
  </si>
  <si>
    <t>Bezpečnost je na 1.místě,</t>
  </si>
  <si>
    <t>Mnoho z navrhovaných zábradlí mi připadá nebezpečné narozdíl od toho u mlýna.</t>
  </si>
  <si>
    <t xml:space="preserve">Staré zábradlí u mlýna je podle mého názoru jednou z nejhezčích součástí Květnice, díky jeho historickému a uměleckému vzhledu. Když jsem byla na základní škole, poznávali jsme se třídou obce jednotlivých spolužáků a zábradlí bylo jednou z věcí, kterou jsem jim hrdě ukazovala. Rozhodně nikoho ani nenapadlo po zábradlí lézt a už vůbec ne mezi něj strkat hlavu. Upřímně si spíše umím představit, že kdyby bylo nahrazeno většinou ze zábradlí v anketě, děti by z mé vlastní zkušenosti na vodorovné příčky rozhodně šplhaly a spíše by hrozilo, že jím nějaké dítě do náhonu propadne. </t>
  </si>
  <si>
    <t>Zvažovali jste i náročnost údržby? Jak bude park vypadat mírně "zanedbaný"? Co květiny před nápisem, budou vždy takto krásné a barevné jako na vizualizaci?</t>
  </si>
  <si>
    <t>Osobně považuji za chybu zábradlí s dřevěnými prvky s ohledem na trvanlivost.</t>
  </si>
  <si>
    <t>Chce to zábradlí, které není úplně moderní, rozbilo by to ducha okolí. Zároveň musí být bezpečně. Zábradlí u mlýna je určitě potřeba vyměnit nebo zrekonstruovat a upravit, ale byla by škoda úplně rozbít ducha vložením moderního zábradlí.</t>
  </si>
  <si>
    <t>Takže, myslím si že návrh je velice
ohavný. Nevím proč by menší vesnice
jako Květnice by měla mít nějaký masivní
nápis Květnice jako kdyby sem jezdilo
hrozně moc cizinců a nevědělį kam to
jedou, protože to vlastně yůbec nepoznají
už od té 'krásné' křiklavě červené zdi s
velice výrazným nápisem Květnice. Co to
jako má být, nejsme v Hollywood aby
jsme se chlubili že bydlíme v Květnici v
Květnici? Jestli chcete dělat takovéhle
stavby za tisíce peněz které by se mohli
dát na lepší věci něž park o který se ke
konci nebude nikdo starat a bude tak
zanedbané jako některé ostatní části
obce. A myslím sį že mladším občanům,
kteří tady budou déle tak se to fakt nelfbí.
Všech co jsem se zeptala, občanů obce i
tếch co tady nebydlí tak se to nelíbilo
protože je to tak křiklavé a výrazné na tak
s prominutím obyčejnou obci, že to je jak
pěst do oka od nějakých lidí kteří chtějí
být na cover Blesku jako nejmodernější a
nejinteligentnější exteriérní designéři, ale
nakonec tam skončí jako wanna-be Kare
IV. Ale ten aspoň postavil užitečné věci.
Jestli tak moc potřebujete utratit tolik
peněz a trochu pomoct obci a být
užiteční, tak se radši zaměřte na ty
desítky věcí co máte rozdělené, a
dodělejte je. Nebo můžete opravit tu
nekvalitní hliněné cestu v parku která je
vždy zablácená když prší.</t>
  </si>
  <si>
    <t>Nechte tak prosím to co tam teď je.</t>
  </si>
  <si>
    <t>Chci Květnici normální, bez okázalostí a zbytečných nabubřelostí..</t>
  </si>
  <si>
    <t>Návrhy jsou jistě finančně zbytečně náročné. Takové úpravy zeleně vyžadují i stálou údržbu. Stávající zeleň v Květnici není dobře udržovaná, tak proč ještě přidávat k údržbě květinové záhony. Zkuste zachovat aspoň trochu vesnický ráz Květnice a nepředělávat vesnici na městský vzhled, který se sem vůbec nehodí.</t>
  </si>
  <si>
    <t>Pokud je zábradlí funkční, není přece důvod ho měnit. (další finančně zbytečně náročné akce)</t>
  </si>
  <si>
    <t>Více zeleně a žádné tyto Hollywoody. Vysázejte stovky nových stromů místo těchto nesmyslů. Za vašeho panování jste vykáceli stovky krásných stromů a bez náhrady !!</t>
  </si>
  <si>
    <t>Méně zábradlí a více zeleně, hlavně stromů !!</t>
  </si>
  <si>
    <t xml:space="preserve">Nevkusné, nezapadá do rázu vesnice.
Jistě finančně náročné.
V Návesní ulici 20 let po dokončení kanalizace je silnice v dezolátním blátivém stavu! </t>
  </si>
  <si>
    <t>Zachovat stávající zábradlí u mlýna. Hodí se tam a je funkční. Proč předělávat věci, které fungují ? Má obec tolik finančních prostředků ?</t>
  </si>
  <si>
    <t>Nevkusné, nehodící se. Méně je někdy více.</t>
  </si>
  <si>
    <t>funkční, zachovat stávající zábradlí</t>
  </si>
  <si>
    <t>V závislosti na rozpočtu by bylo vhodné zvážit zlepšení infrastruktury tohoto místa. Bylo by velmi přínosné doplnit houpačky pro děti i dospělé, podobně jako u Altán v ulici K Oboře. Jako další možnost by bylo možné uvažovat o vytvoření zóny s trampolínami pro děti.
Zároveň bych si dovolila upozornit na to, že bílá část označení oblasti může být vlivem nepříznivého počasí náchylná k poškození a znečištění. Možná by stálo za zvážení ponechat pouze motiv květiny a na tomto místě vytvořit esteticky upravený záhon s květinami.</t>
  </si>
  <si>
    <t>Historizující;Moderní;Kované;</t>
  </si>
  <si>
    <t xml:space="preserve">Nepotřebujem nápis Květnice potřebujeme další linku busu k ranním vlakům </t>
  </si>
  <si>
    <t xml:space="preserve">část u mlýna je historická a tam patří historické zábradlí </t>
  </si>
  <si>
    <t xml:space="preserve">Zábradlí u Mlýna je autentické a myslím si že už to k té budově patří. </t>
  </si>
  <si>
    <t xml:space="preserve">Zcela zbytečný projekt, nápis je hloupost a bezobsažný kýč který nepatří do vesnice. V obci jsou třeba důležitější věci, ponechte park a stávající zeleň tak jak jsou.  </t>
  </si>
  <si>
    <t xml:space="preserve">Měli byste prosím respektovat názory občanů o to více k záměrům dotýkajících se lokality v které žijí. Pokud to jsou navíc umělci a chtějí přispět, pomoci a zapojit se do podoby svého okolí, bývá pravidlem s nimi spolupracovat. Tím, že s občany v jejich lokalitách nekonzultujete předem záměr je nešťastný postup. </t>
  </si>
  <si>
    <t xml:space="preserve">Prestante delat blbosti a nemarte moje penize! </t>
  </si>
  <si>
    <t xml:space="preserve">Hoškům zabradlí u mlýna nešahat! Jsou to naši umelci v kvetnici. </t>
  </si>
  <si>
    <t>Myslím si, že nápis KVĚTNICE je zbytečně velký a drahý.Jinak některé úpravy v Květnicích, jsou k lepšímu např.zastávky.</t>
  </si>
  <si>
    <t>Byla, bych ráda zachovat zábradlí u mlýna.</t>
  </si>
  <si>
    <t>Zachoval bych původní skulpturu jenž nese historickou stopu,toto se týká pomníku padlích.Ostatní trojrozměrné nápisy je nesmyslné utrácení peněz z veřejných prostředků.V nápisu nespatřuji smysluplnost této parkové úpravy</t>
  </si>
  <si>
    <t>Šedé;Černé;Nerez;</t>
  </si>
  <si>
    <t>Vzdy, kdyz bezim/prochazim kolem mlyna, rikam si, jak je skvele, ze tam se svymi zajimavymi prvky stoji. Hlavne to zabradli prosim nechte, jak to je. Trosku se desim, ze o techto vecech ma rozhodnout bezny obyvatel Kvetnice. Architektura neni pro vsechny, mel by o tom rozhodovat nekdo, kdo to studoval, kdo se v tom vyzna, kdo tomu rozumi..</t>
  </si>
  <si>
    <t>Proč nápis Květnice? Místní ví, kde jsou a cizí si to přečtou na cedulích, které jsou na počátku obce z každé strany.</t>
  </si>
  <si>
    <t>Šedé;Nerez;Černé;</t>
  </si>
  <si>
    <t>Pobyt</t>
  </si>
  <si>
    <t>Popisky řádků</t>
  </si>
  <si>
    <t>Celkový součet</t>
  </si>
  <si>
    <t>Počet z Hlavní plocha parku - jak se Vám líbí tato část návrhu? </t>
  </si>
  <si>
    <t>Hlavní plocha parku - jak se Vám líbí tato část návrhu?</t>
  </si>
  <si>
    <t xml:space="preserve">3D nápis KVĚTNICE - Jak se Vám líbí tato část návrhu?
</t>
  </si>
  <si>
    <t xml:space="preserve">Pomníček - Jak se Vám líbí tato část návrhu?
</t>
  </si>
  <si>
    <t>Zábradlí u mlýna</t>
  </si>
  <si>
    <t>Velmi se mi líbí:</t>
  </si>
  <si>
    <t>Je mi to jedno:</t>
  </si>
  <si>
    <t>Spíše se mi nelíbí:</t>
  </si>
  <si>
    <t>Vůbec se mi nelíbí:</t>
  </si>
  <si>
    <t>Spíše se mi líbí:</t>
  </si>
  <si>
    <t>Anonymizováno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</si>
</sst>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 h:mm:ss"/>
  </numFmts>
  <fonts count="3" x14ac:knownFonts="1">
    <font>
      <sz val="11"/>
      <color theme="1"/>
      <name val="Calibri"/>
      <family val="2"/>
      <scheme val="minor"/>
    </font>
    <font>
      <sz val="8"/>
      <name val="Calibri"/>
      <family val="2"/>
      <scheme val="minor"/>
    </font>
    <font>
      <sz val="11"/>
      <color rgb="FF242424"/>
      <name val="Consolas"/>
      <family val="3"/>
      <charset val="238"/>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164" fontId="0" fillId="0" borderId="0" xfId="0" applyNumberFormat="1"/>
    <xf numFmtId="0" fontId="0" fillId="0" borderId="0" xfId="0" quotePrefix="1"/>
    <xf numFmtId="0" fontId="0" fillId="0" borderId="0" xfId="0" pivotButton="1"/>
    <xf numFmtId="0" fontId="0" fillId="0" borderId="0" xfId="0" applyAlignment="1">
      <alignment horizontal="left"/>
    </xf>
    <xf numFmtId="9" fontId="0" fillId="0" borderId="0" xfId="0" applyNumberFormat="1"/>
    <xf numFmtId="9" fontId="2" fillId="0" borderId="0" xfId="0" applyNumberFormat="1" applyFont="1"/>
    <xf numFmtId="0" fontId="0" fillId="0" borderId="0" xfId="0" applyAlignment="1">
      <alignment horizontal="right"/>
    </xf>
  </cellXfs>
  <cellStyles count="1">
    <cellStyle name="Normální" xfId="0" builtinId="0"/>
  </cellStyles>
  <dxfs count="39">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4" formatCode="m/d/yy\ h:mm:ss"/>
    </dxf>
    <dxf>
      <numFmt numFmtId="0" formatCode="General"/>
    </dxf>
    <dxf>
      <numFmt numFmtId="0" formatCode="General"/>
    </dxf>
    <dxf>
      <numFmt numFmtId="164" formatCode="m/d/yy\ h:mm:ss"/>
    </dxf>
    <dxf>
      <numFmt numFmtId="164" formatCode="m/d/yy\ h:mm:ss"/>
    </dxf>
    <dxf>
      <numFmt numFmtId="0" formatCode="General"/>
    </dxf>
    <dxf>
      <numFmt numFmtId="13" formatCode="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Král Matěj Bc." refreshedDate="46075.312338773147" createdVersion="8" refreshedVersion="8" minRefreshableVersion="3" recordCount="393" xr:uid="{B11115EF-054C-4D11-8B74-D44066F2D516}">
  <cacheSource type="worksheet">
    <worksheetSource name="Table1"/>
  </cacheSource>
  <cacheFields count="38">
    <cacheField name="ID" numFmtId="0">
      <sharedItems containsSemiMixedTypes="0" containsString="0" containsNumber="1" containsInteger="1" minValue="5" maxValue="397"/>
    </cacheField>
    <cacheField name="Počáteční čas" numFmtId="164">
      <sharedItems containsSemiMixedTypes="0" containsNonDate="0" containsDate="1" containsString="0" minDate="2026-02-17T08:02:22" maxDate="2026-02-21T21:48:25"/>
    </cacheField>
    <cacheField name="Čas dokončení" numFmtId="164">
      <sharedItems containsSemiMixedTypes="0" containsNonDate="0" containsDate="1" containsString="0" minDate="2026-02-17T08:07:57" maxDate="2026-02-21T21:50:25"/>
    </cacheField>
    <cacheField name="E-mail" numFmtId="0">
      <sharedItems/>
    </cacheField>
    <cacheField name="Jméno" numFmtId="0">
      <sharedItems containsNonDate="0" containsString="0" containsBlank="1"/>
    </cacheField>
    <cacheField name="Čas poslední změny" numFmtId="164">
      <sharedItems containsNonDate="0" containsString="0" containsBlank="1"/>
    </cacheField>
    <cacheField name="Pobyt" numFmtId="0">
      <sharedItems count="2">
        <s v="NE"/>
        <s v="ANO"/>
      </sharedItems>
    </cacheField>
    <cacheField name="Jméno2" numFmtId="0">
      <sharedItems containsBlank="1"/>
    </cacheField>
    <cacheField name="Příjmení" numFmtId="0">
      <sharedItems containsBlank="1"/>
    </cacheField>
    <cacheField name="Ulice trvalého pobytu v Květnici" numFmtId="0">
      <sharedItems containsBlank="1"/>
    </cacheField>
    <cacheField name="Hlavní plocha parku - jak se Vám líbí tato část návrhu? _x000a_(Jedná se o vizualizovanou studii, materiály a barevnost se mohou lišit)" numFmtId="0">
      <sharedItems containsBlank="1" count="6">
        <m/>
        <s v="Spíše se mi líbí"/>
        <s v="Velmi se mi líbí"/>
        <s v="Vůbec se mi nelíbí"/>
        <s v="Spíše se mi nelíbí"/>
        <s v="Nemám vyhraněný názor / je mi to jedno"/>
      </sharedItems>
    </cacheField>
    <cacheField name="3D nápis KVĚTNICE - Jak se Vám líbí tato část návrhu? _x000a_(Jedná se o vizualizovanou studii, materiály a barevnost se mohou lišit)_x000a_" numFmtId="0">
      <sharedItems containsBlank="1" count="6">
        <m/>
        <s v="Vůbec se mi nelíbí"/>
        <s v="Spíše se mi líbí"/>
        <s v="Velmi se mi líbí"/>
        <s v="Nemám vyhraněný názor / je mi to jedno"/>
        <s v="Spíše se mi nelíbí"/>
      </sharedItems>
    </cacheField>
    <cacheField name="Pomníček - Jak se Vám líbí tato část návrhu? _x000a_(Jedná se o vizualizovanou studii, materiály a barevnost se mohou lišit)_x000a_" numFmtId="0">
      <sharedItems containsBlank="1" count="6">
        <m/>
        <s v="Spíše se mi líbí"/>
        <s v="Velmi se mi líbí"/>
        <s v="Spíše se mi nelíbí"/>
        <s v="Nemám vyhraněný názor / je mi to jedno"/>
        <s v="Vůbec se mi nelíbí"/>
      </sharedItems>
    </cacheField>
    <cacheField name="Uvítáme Váš názor." numFmtId="0">
      <sharedItems containsBlank="1" longText="1"/>
    </cacheField>
    <cacheField name="Jakou barevnost preferujete?" numFmtId="0">
      <sharedItems containsBlank="1"/>
    </cacheField>
    <cacheField name="Jaký typ preferujete" numFmtId="0">
      <sharedItems containsBlank="1"/>
    </cacheField>
    <cacheField name="Reference č. 1 - Jak se Vám líbí? (jedná se o orientační obrázek základního zábradlí dle projektové dokumentace)" numFmtId="0">
      <sharedItems containsBlank="1" count="6">
        <m/>
        <s v="Nemám vyhraněný názor / je mi to jedno"/>
        <s v="Vůbec se mi nelíbí"/>
        <s v="Spíše se mi nelíbí"/>
        <s v="Velmi se mi líbí"/>
        <s v="Spíše se mi líbí"/>
      </sharedItems>
    </cacheField>
    <cacheField name="Reference č. 2 - Jak se Vám líbí? (stávající zábradlí)" numFmtId="0">
      <sharedItems containsBlank="1" count="6">
        <m/>
        <s v="Nemám vyhraněný názor / je mi to jedno"/>
        <s v="Spíše se mi nelíbí"/>
        <s v="Spíše se mi líbí"/>
        <s v="Vůbec se mi nelíbí"/>
        <s v="Velmi se mi líbí"/>
      </sharedItems>
    </cacheField>
    <cacheField name="Reference č. 3 - Jak se Vám líbí?" numFmtId="0">
      <sharedItems containsBlank="1" count="6">
        <m/>
        <s v="Spíše se mi líbí"/>
        <s v="Spíše se mi nelíbí"/>
        <s v="Vůbec se mi nelíbí"/>
        <s v="Nemám vyhraněný názor / je mi to jedno"/>
        <s v="Velmi se mi líbí"/>
      </sharedItems>
    </cacheField>
    <cacheField name="Reference č. 4 - Jak se Vám líbí?" numFmtId="0">
      <sharedItems containsBlank="1" count="6">
        <m/>
        <s v="Spíše se mi líbí"/>
        <s v="Velmi se mi líbí"/>
        <s v="Spíše se mi nelíbí"/>
        <s v="Vůbec se mi nelíbí"/>
        <s v="Nemám vyhraněný názor / je mi to jedno"/>
      </sharedItems>
    </cacheField>
    <cacheField name="Reference č. 5 - Jak se Vám líbí?" numFmtId="0">
      <sharedItems containsBlank="1" count="6">
        <m/>
        <s v="Spíše se mi líbí"/>
        <s v="Velmi se mi líbí"/>
        <s v="Spíše se mi nelíbí"/>
        <s v="Nemám vyhraněný názor / je mi to jedno"/>
        <s v="Vůbec se mi nelíbí"/>
      </sharedItems>
    </cacheField>
    <cacheField name="Reference č. 6 - Jak se Vám líbí?" numFmtId="0">
      <sharedItems containsBlank="1" count="6">
        <m/>
        <s v="Spíše se mi líbí"/>
        <s v="Velmi se mi líbí"/>
        <s v="Spíše se mi nelíbí"/>
        <s v="Vůbec se mi nelíbí"/>
        <s v="Nemám vyhraněný názor / je mi to jedno"/>
      </sharedItems>
    </cacheField>
    <cacheField name="Reference č. 7 - Jak se Vám líbí?" numFmtId="0">
      <sharedItems containsBlank="1" count="6">
        <m/>
        <s v="Nemám vyhraněný názor / je mi to jedno"/>
        <s v="Spíše se mi nelíbí"/>
        <s v="Velmi se mi líbí"/>
        <s v="Spíše se mi líbí"/>
        <s v="Vůbec se mi nelíbí"/>
      </sharedItems>
    </cacheField>
    <cacheField name="Reference č. 8 - Jak se Vám líbí?" numFmtId="0">
      <sharedItems containsBlank="1" count="6">
        <m/>
        <s v="Nemám vyhraněný názor / je mi to jedno"/>
        <s v="Vůbec se mi nelíbí"/>
        <s v="Spíše se mi nelíbí"/>
        <s v="Spíše se mi líbí"/>
        <s v="Velmi se mi líbí"/>
      </sharedItems>
    </cacheField>
    <cacheField name="Reference č. 9 - Jak se Vám líbí?" numFmtId="0">
      <sharedItems containsBlank="1" count="6">
        <m/>
        <s v="Spíše se mi líbí"/>
        <s v="Vůbec se mi nelíbí"/>
        <s v="Spíše se mi nelíbí"/>
        <s v="Velmi se mi líbí"/>
        <s v="Nemám vyhraněný názor / je mi to jedno"/>
      </sharedItems>
    </cacheField>
    <cacheField name="Reference č. 10 - Jak se Vám líbí?" numFmtId="0">
      <sharedItems containsBlank="1" count="6">
        <m/>
        <s v="Velmi se mi líbí"/>
        <s v="Vůbec se mi nelíbí"/>
        <s v="Spíše se mi nelíbí"/>
        <s v="Spíše se mi líbí"/>
        <s v="Nemám vyhraněný názor / je mi to jedno"/>
      </sharedItems>
    </cacheField>
    <cacheField name="Reference č. 11 - Jak se Vám líbí?" numFmtId="0">
      <sharedItems containsBlank="1" count="6">
        <m/>
        <s v="Velmi se mi líbí"/>
        <s v="Vůbec se mi nelíbí"/>
        <s v="Spíše se mi nelíbí"/>
        <s v="Spíše se mi líbí"/>
        <s v="Nemám vyhraněný názor / je mi to jedno"/>
      </sharedItems>
    </cacheField>
    <cacheField name="Reference č. 12 - Jak se Vám líbí?" numFmtId="0">
      <sharedItems containsBlank="1" count="6">
        <m/>
        <s v="Spíše se mi líbí"/>
        <s v="Vůbec se mi nelíbí"/>
        <s v="Spíše se mi nelíbí"/>
        <s v="Nemám vyhraněný názor / je mi to jedno"/>
        <s v="Velmi se mi líbí"/>
      </sharedItems>
    </cacheField>
    <cacheField name="Reference č. 13 - Jak se Vám líbí?" numFmtId="0">
      <sharedItems containsBlank="1" count="6">
        <m/>
        <s v="Spíše se mi líbí"/>
        <s v="Spíše se mi nelíbí"/>
        <s v="Vůbec se mi nelíbí"/>
        <s v="Velmi se mi líbí"/>
        <s v="Nemám vyhraněný názor / je mi to jedno"/>
      </sharedItems>
    </cacheField>
    <cacheField name="Reference č. 14 - Jak se Vám líbí?" numFmtId="0">
      <sharedItems containsBlank="1" count="6">
        <m/>
        <s v="Spíše se mi líbí"/>
        <s v="Spíše se mi nelíbí"/>
        <s v="Nemám vyhraněný názor / je mi to jedno"/>
        <s v="Vůbec se mi nelíbí"/>
        <s v="Velmi se mi líbí"/>
      </sharedItems>
    </cacheField>
    <cacheField name="Reference č. 15 - Jak se Vám líbí?" numFmtId="0">
      <sharedItems containsBlank="1" count="6">
        <m/>
        <s v="Nemám vyhraněný názor / je mi to jedno"/>
        <s v="Vůbec se mi nelíbí"/>
        <s v="Spíše se mi nelíbí"/>
        <s v="Spíše se mi líbí"/>
        <s v="Velmi se mi líbí"/>
      </sharedItems>
    </cacheField>
    <cacheField name="Reference č. 16 - Jak se Vám líbí?" numFmtId="0">
      <sharedItems containsBlank="1" count="6">
        <m/>
        <s v="Nemám vyhraněný názor / je mi to jedno"/>
        <s v="Spíše se mi nelíbí"/>
        <s v="Vůbec se mi nelíbí"/>
        <s v="Spíše se mi líbí"/>
        <s v="Velmi se mi líbí"/>
      </sharedItems>
    </cacheField>
    <cacheField name="Reference č. 17 - Jak se Vám líbí?" numFmtId="0">
      <sharedItems containsBlank="1" count="6">
        <m/>
        <s v="Spíše se mi nelíbí"/>
        <s v="Vůbec se mi nelíbí"/>
        <s v="Nemám vyhraněný názor / je mi to jedno"/>
        <s v="Spíše se mi líbí"/>
        <s v="Velmi se mi líbí"/>
      </sharedItems>
    </cacheField>
    <cacheField name="Reference č. 18 - Jak se Vám líbí?" numFmtId="0">
      <sharedItems containsBlank="1" count="6">
        <m/>
        <s v="Spíše se mi nelíbí"/>
        <s v="Vůbec se mi nelíbí"/>
        <s v="Nemám vyhraněný názor / je mi to jedno"/>
        <s v="Spíše se mi líbí"/>
        <s v="Velmi se mi líbí"/>
      </sharedItems>
    </cacheField>
    <cacheField name="Reference č. 19 - Jak se Vám líbí?" numFmtId="0">
      <sharedItems containsBlank="1" count="6">
        <m/>
        <s v="Nemám vyhraněný názor / je mi to jedno"/>
        <s v="Spíše se mi nelíbí"/>
        <s v="Spíše se mi líbí"/>
        <s v="Vůbec se mi nelíbí"/>
        <s v="Velmi se mi líbí"/>
      </sharedItems>
    </cacheField>
    <cacheField name="Sjednocení zábradlí - chcete, abychom vybrané zábradlí postupně použili (nahradili) i jinde v Květnici? " numFmtId="0">
      <sharedItems containsBlank="1" count="4">
        <m/>
        <s v="Ano"/>
        <s v="Je mi to jedno"/>
        <s v="Ne"/>
      </sharedItems>
    </cacheField>
    <cacheField name="Zábradlí u mlýna - chcete, abychom nové zábradlí sjednotili i zde u náhonu mlýna? Nebo bude lepší zde ponechat stávající tvůrčí řešení s historickými prvky?" numFmtId="0">
      <sharedItems containsBlank="1" count="6">
        <m/>
        <s v="Nemám vyhraněný názor / je i to jedno"/>
        <s v="Stávající řešení se mi velmi líbí"/>
        <s v="Spíše preferuji sjednocení s nově zvoleným zábradlím"/>
        <s v="Určitě preferuji sjednocení s nově zvoleným zábradlím"/>
        <s v="Stávající řešení se mi spíše líbí"/>
      </sharedItems>
    </cacheField>
    <cacheField name="Chcete nám něco sdělit k tématu výběru zábradlí? " numFmtId="0">
      <sharedItems containsBlank="1" longText="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93">
  <r>
    <n v="5"/>
    <d v="2026-02-17T08:07:49"/>
    <d v="2026-02-17T08:07:57"/>
    <s v="anonymous"/>
    <m/>
    <m/>
    <x v="0"/>
    <m/>
    <m/>
    <m/>
    <x v="0"/>
    <x v="0"/>
    <x v="0"/>
    <m/>
    <m/>
    <m/>
    <x v="0"/>
    <x v="0"/>
    <x v="0"/>
    <x v="0"/>
    <x v="0"/>
    <x v="0"/>
    <x v="0"/>
    <x v="0"/>
    <x v="0"/>
    <x v="0"/>
    <x v="0"/>
    <x v="0"/>
    <x v="0"/>
    <x v="0"/>
    <x v="0"/>
    <x v="0"/>
    <x v="0"/>
    <x v="0"/>
    <x v="0"/>
    <x v="0"/>
    <x v="0"/>
    <m/>
  </r>
  <r>
    <n v="6"/>
    <d v="2026-02-17T08:04:11"/>
    <d v="2026-02-17T08:10:02"/>
    <s v="anonymous"/>
    <m/>
    <m/>
    <x v="1"/>
    <s v="David"/>
    <s v="Ivanski"/>
    <s v="Řeřichová"/>
    <x v="1"/>
    <x v="1"/>
    <x v="1"/>
    <m/>
    <s v="Černé;"/>
    <s v="Kované;"/>
    <x v="1"/>
    <x v="1"/>
    <x v="1"/>
    <x v="1"/>
    <x v="1"/>
    <x v="1"/>
    <x v="1"/>
    <x v="1"/>
    <x v="1"/>
    <x v="1"/>
    <x v="1"/>
    <x v="1"/>
    <x v="1"/>
    <x v="1"/>
    <x v="1"/>
    <x v="1"/>
    <x v="1"/>
    <x v="1"/>
    <x v="1"/>
    <x v="1"/>
    <x v="1"/>
    <m/>
  </r>
  <r>
    <n v="7"/>
    <d v="2026-02-17T08:04:05"/>
    <d v="2026-02-17T08:10:14"/>
    <s v="anonymous"/>
    <m/>
    <m/>
    <x v="1"/>
    <s v="Nikola"/>
    <s v="Čechová"/>
    <s v="Lékořicová"/>
    <x v="1"/>
    <x v="2"/>
    <x v="1"/>
    <m/>
    <s v="Nerez;Černé;Šedé;"/>
    <s v="Moderní;"/>
    <x v="2"/>
    <x v="2"/>
    <x v="2"/>
    <x v="2"/>
    <x v="2"/>
    <x v="2"/>
    <x v="2"/>
    <x v="2"/>
    <x v="2"/>
    <x v="2"/>
    <x v="2"/>
    <x v="2"/>
    <x v="1"/>
    <x v="1"/>
    <x v="2"/>
    <x v="2"/>
    <x v="2"/>
    <x v="2"/>
    <x v="2"/>
    <x v="1"/>
    <x v="2"/>
    <m/>
  </r>
  <r>
    <n v="8"/>
    <d v="2026-02-17T08:05:31"/>
    <d v="2026-02-17T08:11:05"/>
    <s v="anonymous"/>
    <m/>
    <m/>
    <x v="1"/>
    <s v="Martina "/>
    <s v="Matoušková "/>
    <s v="V Zelených"/>
    <x v="2"/>
    <x v="3"/>
    <x v="2"/>
    <m/>
    <s v="Šedé;"/>
    <s v="Historizující;"/>
    <x v="2"/>
    <x v="2"/>
    <x v="2"/>
    <x v="3"/>
    <x v="2"/>
    <x v="3"/>
    <x v="2"/>
    <x v="3"/>
    <x v="3"/>
    <x v="3"/>
    <x v="2"/>
    <x v="3"/>
    <x v="2"/>
    <x v="2"/>
    <x v="2"/>
    <x v="2"/>
    <x v="2"/>
    <x v="1"/>
    <x v="2"/>
    <x v="1"/>
    <x v="3"/>
    <m/>
  </r>
  <r>
    <n v="9"/>
    <d v="2026-02-17T08:04:41"/>
    <d v="2026-02-17T08:11:16"/>
    <s v="anonymous"/>
    <m/>
    <m/>
    <x v="1"/>
    <s v="Alena"/>
    <s v="Valachovicova"/>
    <s v="K Sibřině"/>
    <x v="1"/>
    <x v="4"/>
    <x v="1"/>
    <s v="V parkove plose bude velkou cast dne svitit slunce. Chtelo by to jeste aspon cast zastinit, jinak park nebude kvuli tomu dostatecne vyuzivan"/>
    <s v="Nerez;"/>
    <s v="Moderní;"/>
    <x v="3"/>
    <x v="3"/>
    <x v="1"/>
    <x v="2"/>
    <x v="2"/>
    <x v="2"/>
    <x v="3"/>
    <x v="4"/>
    <x v="3"/>
    <x v="3"/>
    <x v="3"/>
    <x v="1"/>
    <x v="1"/>
    <x v="3"/>
    <x v="3"/>
    <x v="1"/>
    <x v="2"/>
    <x v="3"/>
    <x v="1"/>
    <x v="2"/>
    <x v="4"/>
    <m/>
  </r>
  <r>
    <n v="10"/>
    <d v="2026-02-17T08:02:22"/>
    <d v="2026-02-17T08:13:39"/>
    <s v="anonymous"/>
    <m/>
    <m/>
    <x v="1"/>
    <s v="Michaela"/>
    <s v="Rusová"/>
    <s v="Rezedová"/>
    <x v="1"/>
    <x v="1"/>
    <x v="1"/>
    <s v="Květinový záhon je dobrý nápad, ale nápis &quot;Květnice&quot; se mi tam vůbec nelíbí. "/>
    <s v="Černé;"/>
    <s v="Historizující;"/>
    <x v="2"/>
    <x v="4"/>
    <x v="3"/>
    <x v="4"/>
    <x v="1"/>
    <x v="4"/>
    <x v="4"/>
    <x v="4"/>
    <x v="3"/>
    <x v="3"/>
    <x v="3"/>
    <x v="2"/>
    <x v="3"/>
    <x v="4"/>
    <x v="2"/>
    <x v="3"/>
    <x v="2"/>
    <x v="2"/>
    <x v="2"/>
    <x v="1"/>
    <x v="2"/>
    <s v="Nové zábradlí by stylem mělo kopírovat zábradlí u mlýna. Tím dojde k propojení."/>
  </r>
  <r>
    <n v="11"/>
    <d v="2026-02-17T08:11:17"/>
    <d v="2026-02-17T08:14:35"/>
    <s v="anonymous"/>
    <m/>
    <m/>
    <x v="0"/>
    <s v="Marija"/>
    <s v="Kolosova"/>
    <s v="Krokusová"/>
    <x v="2"/>
    <x v="3"/>
    <x v="2"/>
    <m/>
    <s v="Šedé;"/>
    <s v="Moderní;"/>
    <x v="4"/>
    <x v="3"/>
    <x v="2"/>
    <x v="2"/>
    <x v="2"/>
    <x v="2"/>
    <x v="4"/>
    <x v="4"/>
    <x v="1"/>
    <x v="4"/>
    <x v="4"/>
    <x v="1"/>
    <x v="1"/>
    <x v="1"/>
    <x v="3"/>
    <x v="4"/>
    <x v="1"/>
    <x v="4"/>
    <x v="3"/>
    <x v="3"/>
    <x v="3"/>
    <m/>
  </r>
  <r>
    <n v="12"/>
    <d v="2026-02-17T08:15:10"/>
    <d v="2026-02-17T08:15:20"/>
    <s v="anonymous"/>
    <m/>
    <m/>
    <x v="0"/>
    <m/>
    <m/>
    <m/>
    <x v="0"/>
    <x v="0"/>
    <x v="0"/>
    <m/>
    <m/>
    <m/>
    <x v="0"/>
    <x v="0"/>
    <x v="0"/>
    <x v="0"/>
    <x v="0"/>
    <x v="0"/>
    <x v="0"/>
    <x v="0"/>
    <x v="0"/>
    <x v="0"/>
    <x v="0"/>
    <x v="0"/>
    <x v="0"/>
    <x v="0"/>
    <x v="0"/>
    <x v="0"/>
    <x v="0"/>
    <x v="0"/>
    <x v="0"/>
    <x v="0"/>
    <x v="0"/>
    <m/>
  </r>
  <r>
    <n v="13"/>
    <d v="2026-02-17T08:14:46"/>
    <d v="2026-02-17T08:15:40"/>
    <s v="anonymous"/>
    <m/>
    <m/>
    <x v="0"/>
    <m/>
    <m/>
    <m/>
    <x v="0"/>
    <x v="0"/>
    <x v="0"/>
    <m/>
    <m/>
    <m/>
    <x v="0"/>
    <x v="0"/>
    <x v="0"/>
    <x v="0"/>
    <x v="0"/>
    <x v="0"/>
    <x v="0"/>
    <x v="0"/>
    <x v="0"/>
    <x v="0"/>
    <x v="0"/>
    <x v="0"/>
    <x v="0"/>
    <x v="0"/>
    <x v="0"/>
    <x v="0"/>
    <x v="0"/>
    <x v="0"/>
    <x v="0"/>
    <x v="0"/>
    <x v="0"/>
    <m/>
  </r>
  <r>
    <n v="14"/>
    <d v="2026-02-17T08:12:32"/>
    <d v="2026-02-17T08:16:08"/>
    <s v="anonymous"/>
    <m/>
    <m/>
    <x v="1"/>
    <s v="Aneta"/>
    <s v="Bláhová"/>
    <s v="Devětsilová"/>
    <x v="3"/>
    <x v="2"/>
    <x v="3"/>
    <m/>
    <s v="Černé;"/>
    <s v="Kované;"/>
    <x v="2"/>
    <x v="1"/>
    <x v="2"/>
    <x v="3"/>
    <x v="1"/>
    <x v="3"/>
    <x v="4"/>
    <x v="1"/>
    <x v="1"/>
    <x v="4"/>
    <x v="4"/>
    <x v="1"/>
    <x v="2"/>
    <x v="2"/>
    <x v="2"/>
    <x v="2"/>
    <x v="2"/>
    <x v="4"/>
    <x v="3"/>
    <x v="2"/>
    <x v="2"/>
    <m/>
  </r>
  <r>
    <n v="15"/>
    <d v="2026-02-17T08:10:20"/>
    <d v="2026-02-17T08:16:30"/>
    <s v="anonymous"/>
    <m/>
    <m/>
    <x v="1"/>
    <s v="Matěj"/>
    <s v="Kareš"/>
    <s v="Devětsilová"/>
    <x v="2"/>
    <x v="2"/>
    <x v="1"/>
    <m/>
    <s v="Bílé;"/>
    <s v="Moderní;"/>
    <x v="3"/>
    <x v="4"/>
    <x v="2"/>
    <x v="2"/>
    <x v="2"/>
    <x v="1"/>
    <x v="4"/>
    <x v="2"/>
    <x v="2"/>
    <x v="2"/>
    <x v="2"/>
    <x v="3"/>
    <x v="1"/>
    <x v="3"/>
    <x v="3"/>
    <x v="1"/>
    <x v="2"/>
    <x v="1"/>
    <x v="3"/>
    <x v="1"/>
    <x v="2"/>
    <m/>
  </r>
  <r>
    <n v="16"/>
    <d v="2026-02-17T08:11:25"/>
    <d v="2026-02-17T08:17:56"/>
    <s v="anonymous"/>
    <m/>
    <m/>
    <x v="1"/>
    <s v="Jaroslav"/>
    <s v="Dohnal"/>
    <s v="Devětsilová"/>
    <x v="2"/>
    <x v="3"/>
    <x v="4"/>
    <m/>
    <s v="Černé;Šedé;Nerez;"/>
    <s v="Moderní;Kované;"/>
    <x v="1"/>
    <x v="1"/>
    <x v="3"/>
    <x v="1"/>
    <x v="2"/>
    <x v="4"/>
    <x v="2"/>
    <x v="2"/>
    <x v="2"/>
    <x v="2"/>
    <x v="2"/>
    <x v="2"/>
    <x v="3"/>
    <x v="2"/>
    <x v="2"/>
    <x v="2"/>
    <x v="2"/>
    <x v="2"/>
    <x v="4"/>
    <x v="1"/>
    <x v="2"/>
    <m/>
  </r>
  <r>
    <n v="17"/>
    <d v="2026-02-17T08:04:30"/>
    <d v="2026-02-17T08:18:01"/>
    <s v="anonymous"/>
    <m/>
    <m/>
    <x v="1"/>
    <s v="Lenka"/>
    <s v="Houžvičková"/>
    <s v="Hořcová"/>
    <x v="2"/>
    <x v="3"/>
    <x v="2"/>
    <s v="Děkuji za nápad revitalizovat tuto část obce, která je signifikantní při průjezdu obcí"/>
    <s v="Černé;"/>
    <s v="Moderní;Kované;"/>
    <x v="3"/>
    <x v="4"/>
    <x v="4"/>
    <x v="1"/>
    <x v="3"/>
    <x v="1"/>
    <x v="2"/>
    <x v="2"/>
    <x v="2"/>
    <x v="4"/>
    <x v="5"/>
    <x v="3"/>
    <x v="2"/>
    <x v="1"/>
    <x v="3"/>
    <x v="2"/>
    <x v="2"/>
    <x v="2"/>
    <x v="1"/>
    <x v="1"/>
    <x v="4"/>
    <s v="Nejdůležitějším aspektem ve výběru zábradlí je pro mne bezpečnost."/>
  </r>
  <r>
    <n v="18"/>
    <d v="2026-02-17T08:15:18"/>
    <d v="2026-02-17T08:18:40"/>
    <s v="anonymous"/>
    <m/>
    <m/>
    <x v="1"/>
    <s v="Dana"/>
    <s v="Thorovská"/>
    <s v="Kontryhelová"/>
    <x v="2"/>
    <x v="3"/>
    <x v="2"/>
    <m/>
    <s v="Černé;Nerez;Šedé;"/>
    <s v="Moderní;"/>
    <x v="2"/>
    <x v="4"/>
    <x v="2"/>
    <x v="2"/>
    <x v="1"/>
    <x v="3"/>
    <x v="4"/>
    <x v="2"/>
    <x v="2"/>
    <x v="3"/>
    <x v="2"/>
    <x v="2"/>
    <x v="2"/>
    <x v="1"/>
    <x v="2"/>
    <x v="5"/>
    <x v="2"/>
    <x v="1"/>
    <x v="4"/>
    <x v="1"/>
    <x v="4"/>
    <m/>
  </r>
  <r>
    <n v="19"/>
    <d v="2026-02-17T08:10:56"/>
    <d v="2026-02-17T08:18:40"/>
    <s v="anonymous"/>
    <m/>
    <m/>
    <x v="1"/>
    <s v="Barbora "/>
    <s v="Jurášová "/>
    <s v="Tisová"/>
    <x v="2"/>
    <x v="3"/>
    <x v="2"/>
    <m/>
    <s v="Černé;Šedé;"/>
    <s v="Kované;"/>
    <x v="3"/>
    <x v="2"/>
    <x v="1"/>
    <x v="3"/>
    <x v="2"/>
    <x v="3"/>
    <x v="2"/>
    <x v="3"/>
    <x v="3"/>
    <x v="3"/>
    <x v="2"/>
    <x v="2"/>
    <x v="1"/>
    <x v="4"/>
    <x v="2"/>
    <x v="2"/>
    <x v="2"/>
    <x v="1"/>
    <x v="2"/>
    <x v="1"/>
    <x v="3"/>
    <m/>
  </r>
  <r>
    <n v="20"/>
    <d v="2026-02-17T08:21:19"/>
    <d v="2026-02-17T08:21:27"/>
    <s v="anonymous"/>
    <m/>
    <m/>
    <x v="0"/>
    <m/>
    <m/>
    <m/>
    <x v="0"/>
    <x v="0"/>
    <x v="0"/>
    <m/>
    <m/>
    <m/>
    <x v="0"/>
    <x v="0"/>
    <x v="0"/>
    <x v="0"/>
    <x v="0"/>
    <x v="0"/>
    <x v="0"/>
    <x v="0"/>
    <x v="0"/>
    <x v="0"/>
    <x v="0"/>
    <x v="0"/>
    <x v="0"/>
    <x v="0"/>
    <x v="0"/>
    <x v="0"/>
    <x v="0"/>
    <x v="0"/>
    <x v="0"/>
    <x v="0"/>
    <x v="0"/>
    <m/>
  </r>
  <r>
    <n v="21"/>
    <d v="2026-02-17T08:11:21"/>
    <d v="2026-02-17T08:22:15"/>
    <s v="anonymous"/>
    <m/>
    <m/>
    <x v="1"/>
    <s v="Denitsa"/>
    <s v="Mileva"/>
    <s v="Devětsilová"/>
    <x v="2"/>
    <x v="4"/>
    <x v="1"/>
    <s v="Přidejte více míst k sezení, aby se lidé měli kde scházet, sednout si jako skupina a popovídat si. Teď se to dá jen v restauraci Lávka nebo u rybárny. Je tam sice docela veselo, ale ať je víc míst, kde se může sejít 10–15 lidí a užít si společný čas."/>
    <s v="Černé;"/>
    <s v="Moderní;"/>
    <x v="3"/>
    <x v="2"/>
    <x v="5"/>
    <x v="2"/>
    <x v="2"/>
    <x v="1"/>
    <x v="4"/>
    <x v="3"/>
    <x v="3"/>
    <x v="1"/>
    <x v="5"/>
    <x v="4"/>
    <x v="4"/>
    <x v="2"/>
    <x v="2"/>
    <x v="1"/>
    <x v="2"/>
    <x v="2"/>
    <x v="3"/>
    <x v="1"/>
    <x v="5"/>
    <m/>
  </r>
  <r>
    <n v="22"/>
    <d v="2026-02-17T08:19:26"/>
    <d v="2026-02-17T08:22:57"/>
    <s v="anonymous"/>
    <m/>
    <m/>
    <x v="1"/>
    <s v="Roman"/>
    <s v="Teissig"/>
    <s v="Kosmatcová"/>
    <x v="2"/>
    <x v="4"/>
    <x v="1"/>
    <m/>
    <s v="Černé;"/>
    <s v="Moderní;"/>
    <x v="1"/>
    <x v="2"/>
    <x v="5"/>
    <x v="1"/>
    <x v="1"/>
    <x v="3"/>
    <x v="2"/>
    <x v="3"/>
    <x v="2"/>
    <x v="3"/>
    <x v="5"/>
    <x v="3"/>
    <x v="5"/>
    <x v="5"/>
    <x v="4"/>
    <x v="4"/>
    <x v="1"/>
    <x v="1"/>
    <x v="4"/>
    <x v="1"/>
    <x v="4"/>
    <m/>
  </r>
  <r>
    <n v="23"/>
    <d v="2026-02-17T08:17:00"/>
    <d v="2026-02-17T08:23:09"/>
    <s v="anonymous"/>
    <m/>
    <m/>
    <x v="1"/>
    <s v="Marek"/>
    <s v="Pavlíček "/>
    <s v="Do Průhonu"/>
    <x v="2"/>
    <x v="2"/>
    <x v="4"/>
    <m/>
    <s v="Černé;"/>
    <s v="Kované;Moderní;"/>
    <x v="2"/>
    <x v="2"/>
    <x v="1"/>
    <x v="2"/>
    <x v="2"/>
    <x v="3"/>
    <x v="2"/>
    <x v="3"/>
    <x v="2"/>
    <x v="4"/>
    <x v="4"/>
    <x v="3"/>
    <x v="2"/>
    <x v="1"/>
    <x v="2"/>
    <x v="2"/>
    <x v="1"/>
    <x v="1"/>
    <x v="3"/>
    <x v="2"/>
    <x v="4"/>
    <m/>
  </r>
  <r>
    <n v="24"/>
    <d v="2026-02-17T08:18:46"/>
    <d v="2026-02-17T08:23:13"/>
    <s v="anonymous"/>
    <m/>
    <m/>
    <x v="0"/>
    <s v="Vendula"/>
    <s v="Pecharová"/>
    <s v="Devětsilová"/>
    <x v="1"/>
    <x v="3"/>
    <x v="1"/>
    <m/>
    <s v="Černé;Nerez;Šedé;"/>
    <s v="Moderní;Kované;"/>
    <x v="3"/>
    <x v="2"/>
    <x v="1"/>
    <x v="2"/>
    <x v="2"/>
    <x v="2"/>
    <x v="2"/>
    <x v="3"/>
    <x v="3"/>
    <x v="4"/>
    <x v="3"/>
    <x v="1"/>
    <x v="4"/>
    <x v="5"/>
    <x v="3"/>
    <x v="2"/>
    <x v="2"/>
    <x v="2"/>
    <x v="2"/>
    <x v="1"/>
    <x v="4"/>
    <m/>
  </r>
  <r>
    <n v="25"/>
    <d v="2026-02-17T08:21:00"/>
    <d v="2026-02-17T08:25:37"/>
    <s v="anonymous"/>
    <m/>
    <m/>
    <x v="1"/>
    <s v="Kateřina"/>
    <s v="Stachová"/>
    <s v="Kostivalová"/>
    <x v="2"/>
    <x v="5"/>
    <x v="2"/>
    <s v="Víc trvalkových květin než zeleně"/>
    <s v="Šedé;"/>
    <s v="Moderní;"/>
    <x v="3"/>
    <x v="2"/>
    <x v="1"/>
    <x v="2"/>
    <x v="2"/>
    <x v="3"/>
    <x v="2"/>
    <x v="3"/>
    <x v="3"/>
    <x v="2"/>
    <x v="2"/>
    <x v="2"/>
    <x v="2"/>
    <x v="4"/>
    <x v="2"/>
    <x v="4"/>
    <x v="2"/>
    <x v="2"/>
    <x v="4"/>
    <x v="1"/>
    <x v="3"/>
    <m/>
  </r>
  <r>
    <n v="26"/>
    <d v="2026-02-17T08:23:16"/>
    <d v="2026-02-17T08:26:50"/>
    <s v="anonymous"/>
    <m/>
    <m/>
    <x v="1"/>
    <s v="jessica"/>
    <s v="kollarova"/>
    <s v="Kostivalová"/>
    <x v="1"/>
    <x v="2"/>
    <x v="2"/>
    <s v="U prvni vizualizaci bych pridala stromy uprostred parku. at je v lete stin. "/>
    <s v="Šedé;"/>
    <s v="Moderní;"/>
    <x v="2"/>
    <x v="4"/>
    <x v="4"/>
    <x v="1"/>
    <x v="2"/>
    <x v="5"/>
    <x v="4"/>
    <x v="3"/>
    <x v="2"/>
    <x v="2"/>
    <x v="2"/>
    <x v="2"/>
    <x v="2"/>
    <x v="3"/>
    <x v="3"/>
    <x v="2"/>
    <x v="1"/>
    <x v="1"/>
    <x v="2"/>
    <x v="1"/>
    <x v="4"/>
    <m/>
  </r>
  <r>
    <n v="27"/>
    <d v="2026-02-17T08:27:33"/>
    <d v="2026-02-17T08:27:58"/>
    <s v="anonymous"/>
    <m/>
    <m/>
    <x v="0"/>
    <m/>
    <m/>
    <m/>
    <x v="0"/>
    <x v="0"/>
    <x v="0"/>
    <m/>
    <m/>
    <m/>
    <x v="0"/>
    <x v="0"/>
    <x v="0"/>
    <x v="0"/>
    <x v="0"/>
    <x v="0"/>
    <x v="0"/>
    <x v="0"/>
    <x v="0"/>
    <x v="0"/>
    <x v="0"/>
    <x v="0"/>
    <x v="0"/>
    <x v="0"/>
    <x v="0"/>
    <x v="0"/>
    <x v="0"/>
    <x v="0"/>
    <x v="0"/>
    <x v="0"/>
    <x v="0"/>
    <m/>
  </r>
  <r>
    <n v="28"/>
    <d v="2026-02-17T08:22:17"/>
    <d v="2026-02-17T08:28:41"/>
    <s v="anonymous"/>
    <m/>
    <m/>
    <x v="1"/>
    <s v="Aleksandra "/>
    <s v="Čakarovska "/>
    <s v="Kostivalová"/>
    <x v="1"/>
    <x v="3"/>
    <x v="1"/>
    <m/>
    <s v="Bílé;"/>
    <s v="Moderní;"/>
    <x v="2"/>
    <x v="2"/>
    <x v="2"/>
    <x v="5"/>
    <x v="2"/>
    <x v="4"/>
    <x v="3"/>
    <x v="2"/>
    <x v="3"/>
    <x v="3"/>
    <x v="2"/>
    <x v="2"/>
    <x v="3"/>
    <x v="2"/>
    <x v="2"/>
    <x v="3"/>
    <x v="2"/>
    <x v="1"/>
    <x v="2"/>
    <x v="1"/>
    <x v="2"/>
    <m/>
  </r>
  <r>
    <n v="29"/>
    <d v="2026-02-17T08:24:06"/>
    <d v="2026-02-17T08:28:50"/>
    <s v="anonymous"/>
    <m/>
    <m/>
    <x v="0"/>
    <s v="Erik"/>
    <s v="Šebrle"/>
    <s v="Kostivalová"/>
    <x v="4"/>
    <x v="2"/>
    <x v="3"/>
    <m/>
    <s v="Šedé;"/>
    <s v="Moderní;"/>
    <x v="3"/>
    <x v="3"/>
    <x v="2"/>
    <x v="2"/>
    <x v="2"/>
    <x v="2"/>
    <x v="3"/>
    <x v="5"/>
    <x v="1"/>
    <x v="4"/>
    <x v="2"/>
    <x v="3"/>
    <x v="4"/>
    <x v="1"/>
    <x v="3"/>
    <x v="2"/>
    <x v="2"/>
    <x v="2"/>
    <x v="2"/>
    <x v="1"/>
    <x v="5"/>
    <m/>
  </r>
  <r>
    <n v="30"/>
    <d v="2026-02-17T08:23:57"/>
    <d v="2026-02-17T08:28:53"/>
    <s v="anonymous"/>
    <m/>
    <m/>
    <x v="1"/>
    <s v="Lenka "/>
    <s v="Škutová "/>
    <s v="Kostivalová"/>
    <x v="2"/>
    <x v="3"/>
    <x v="2"/>
    <m/>
    <s v="Černé;"/>
    <s v="Moderní;"/>
    <x v="3"/>
    <x v="3"/>
    <x v="4"/>
    <x v="1"/>
    <x v="4"/>
    <x v="1"/>
    <x v="4"/>
    <x v="5"/>
    <x v="4"/>
    <x v="1"/>
    <x v="2"/>
    <x v="1"/>
    <x v="1"/>
    <x v="2"/>
    <x v="2"/>
    <x v="4"/>
    <x v="1"/>
    <x v="4"/>
    <x v="3"/>
    <x v="1"/>
    <x v="3"/>
    <m/>
  </r>
  <r>
    <n v="31"/>
    <d v="2026-02-17T08:14:38"/>
    <d v="2026-02-17T08:29:48"/>
    <s v="anonymous"/>
    <m/>
    <m/>
    <x v="1"/>
    <s v="Lenka"/>
    <s v="Maráčková "/>
    <s v="V Zelených"/>
    <x v="4"/>
    <x v="1"/>
    <x v="5"/>
    <m/>
    <s v="Černé;"/>
    <s v="Historizující;"/>
    <x v="3"/>
    <x v="3"/>
    <x v="2"/>
    <x v="4"/>
    <x v="1"/>
    <x v="4"/>
    <x v="2"/>
    <x v="4"/>
    <x v="1"/>
    <x v="2"/>
    <x v="2"/>
    <x v="2"/>
    <x v="3"/>
    <x v="4"/>
    <x v="2"/>
    <x v="3"/>
    <x v="2"/>
    <x v="2"/>
    <x v="4"/>
    <x v="3"/>
    <x v="2"/>
    <m/>
  </r>
  <r>
    <n v="32"/>
    <d v="2026-02-17T08:22:19"/>
    <d v="2026-02-17T08:29:59"/>
    <s v="anonymous"/>
    <m/>
    <m/>
    <x v="1"/>
    <s v="Tímea "/>
    <s v="Csernáková "/>
    <s v="Diviznová"/>
    <x v="4"/>
    <x v="2"/>
    <x v="1"/>
    <m/>
    <s v="Černé;"/>
    <s v="Kované;Historizující;"/>
    <x v="2"/>
    <x v="3"/>
    <x v="2"/>
    <x v="3"/>
    <x v="3"/>
    <x v="3"/>
    <x v="2"/>
    <x v="4"/>
    <x v="4"/>
    <x v="1"/>
    <x v="3"/>
    <x v="1"/>
    <x v="2"/>
    <x v="2"/>
    <x v="2"/>
    <x v="2"/>
    <x v="3"/>
    <x v="4"/>
    <x v="4"/>
    <x v="1"/>
    <x v="5"/>
    <m/>
  </r>
  <r>
    <n v="33"/>
    <d v="2026-02-17T08:26:02"/>
    <d v="2026-02-17T08:30:33"/>
    <s v="anonymous"/>
    <m/>
    <m/>
    <x v="1"/>
    <s v="Nikol "/>
    <s v="Ruszin "/>
    <s v="Krokusová"/>
    <x v="1"/>
    <x v="3"/>
    <x v="1"/>
    <m/>
    <s v="Šedé;"/>
    <s v="Moderní;"/>
    <x v="3"/>
    <x v="4"/>
    <x v="1"/>
    <x v="2"/>
    <x v="2"/>
    <x v="2"/>
    <x v="2"/>
    <x v="4"/>
    <x v="1"/>
    <x v="4"/>
    <x v="2"/>
    <x v="1"/>
    <x v="3"/>
    <x v="1"/>
    <x v="2"/>
    <x v="2"/>
    <x v="1"/>
    <x v="1"/>
    <x v="4"/>
    <x v="1"/>
    <x v="2"/>
    <m/>
  </r>
  <r>
    <n v="34"/>
    <d v="2026-02-17T08:24:27"/>
    <d v="2026-02-17T08:31:16"/>
    <s v="anonymous"/>
    <m/>
    <m/>
    <x v="1"/>
    <s v="Jan "/>
    <s v="Vokáč"/>
    <s v="Balzamínová"/>
    <x v="1"/>
    <x v="3"/>
    <x v="1"/>
    <m/>
    <s v="Nerez;"/>
    <s v="Kované;Moderní;"/>
    <x v="2"/>
    <x v="2"/>
    <x v="1"/>
    <x v="1"/>
    <x v="1"/>
    <x v="1"/>
    <x v="4"/>
    <x v="3"/>
    <x v="5"/>
    <x v="1"/>
    <x v="5"/>
    <x v="4"/>
    <x v="5"/>
    <x v="2"/>
    <x v="2"/>
    <x v="1"/>
    <x v="2"/>
    <x v="2"/>
    <x v="3"/>
    <x v="1"/>
    <x v="3"/>
    <s v="Zábradlí na mlýně je spíše slepenina než hezké zábradlí. Kola mají připomínat mlýn nebo automobilový rozvoj? K mlýnu patří mlýnské kolo. "/>
  </r>
  <r>
    <n v="35"/>
    <d v="2026-02-17T08:24:07"/>
    <d v="2026-02-17T08:31:38"/>
    <s v="anonymous"/>
    <m/>
    <m/>
    <x v="1"/>
    <s v="Martina"/>
    <s v="Francová"/>
    <s v="Kostivalová"/>
    <x v="1"/>
    <x v="3"/>
    <x v="1"/>
    <s v="Navrh se mi libi, napadl me jen mozna nejaky vodni prvek pro letni dny?"/>
    <s v="Nerez;"/>
    <s v="Kované;"/>
    <x v="5"/>
    <x v="2"/>
    <x v="2"/>
    <x v="1"/>
    <x v="2"/>
    <x v="3"/>
    <x v="2"/>
    <x v="3"/>
    <x v="3"/>
    <x v="3"/>
    <x v="3"/>
    <x v="3"/>
    <x v="2"/>
    <x v="1"/>
    <x v="3"/>
    <x v="4"/>
    <x v="1"/>
    <x v="1"/>
    <x v="2"/>
    <x v="1"/>
    <x v="5"/>
    <m/>
  </r>
  <r>
    <n v="36"/>
    <d v="2026-02-17T08:29:18"/>
    <d v="2026-02-17T08:31:42"/>
    <s v="anonymous"/>
    <m/>
    <m/>
    <x v="1"/>
    <s v="Matěj"/>
    <s v="Král"/>
    <s v="K Oboře"/>
    <x v="2"/>
    <x v="3"/>
    <x v="2"/>
    <m/>
    <s v="Černé;Šedé;"/>
    <s v="Moderní;"/>
    <x v="1"/>
    <x v="4"/>
    <x v="1"/>
    <x v="1"/>
    <x v="1"/>
    <x v="5"/>
    <x v="1"/>
    <x v="3"/>
    <x v="2"/>
    <x v="4"/>
    <x v="2"/>
    <x v="2"/>
    <x v="1"/>
    <x v="5"/>
    <x v="4"/>
    <x v="5"/>
    <x v="2"/>
    <x v="2"/>
    <x v="5"/>
    <x v="1"/>
    <x v="4"/>
    <m/>
  </r>
  <r>
    <n v="37"/>
    <d v="2026-02-17T08:31:41"/>
    <d v="2026-02-17T08:31:54"/>
    <s v="anonymous"/>
    <m/>
    <m/>
    <x v="0"/>
    <m/>
    <m/>
    <m/>
    <x v="0"/>
    <x v="0"/>
    <x v="0"/>
    <m/>
    <m/>
    <m/>
    <x v="0"/>
    <x v="0"/>
    <x v="0"/>
    <x v="0"/>
    <x v="0"/>
    <x v="0"/>
    <x v="0"/>
    <x v="0"/>
    <x v="0"/>
    <x v="0"/>
    <x v="0"/>
    <x v="0"/>
    <x v="0"/>
    <x v="0"/>
    <x v="0"/>
    <x v="0"/>
    <x v="0"/>
    <x v="0"/>
    <x v="0"/>
    <x v="0"/>
    <x v="0"/>
    <m/>
  </r>
  <r>
    <n v="38"/>
    <d v="2026-02-17T08:22:37"/>
    <d v="2026-02-17T08:32:11"/>
    <s v="anonymous"/>
    <m/>
    <m/>
    <x v="1"/>
    <s v="Shirin"/>
    <s v="Szabo Sayedova"/>
    <s v="Kostivalová"/>
    <x v="1"/>
    <x v="3"/>
    <x v="1"/>
    <s v="Dobrá práce :)"/>
    <s v="Šedé;"/>
    <s v="Moderní;"/>
    <x v="3"/>
    <x v="1"/>
    <x v="1"/>
    <x v="5"/>
    <x v="1"/>
    <x v="1"/>
    <x v="4"/>
    <x v="4"/>
    <x v="3"/>
    <x v="3"/>
    <x v="3"/>
    <x v="4"/>
    <x v="1"/>
    <x v="1"/>
    <x v="1"/>
    <x v="4"/>
    <x v="4"/>
    <x v="4"/>
    <x v="5"/>
    <x v="1"/>
    <x v="5"/>
    <m/>
  </r>
  <r>
    <n v="39"/>
    <d v="2026-02-17T08:32:15"/>
    <d v="2026-02-17T08:32:26"/>
    <s v="anonymous"/>
    <m/>
    <m/>
    <x v="0"/>
    <m/>
    <m/>
    <m/>
    <x v="0"/>
    <x v="0"/>
    <x v="0"/>
    <m/>
    <m/>
    <m/>
    <x v="0"/>
    <x v="0"/>
    <x v="0"/>
    <x v="0"/>
    <x v="0"/>
    <x v="0"/>
    <x v="0"/>
    <x v="0"/>
    <x v="0"/>
    <x v="0"/>
    <x v="0"/>
    <x v="0"/>
    <x v="0"/>
    <x v="0"/>
    <x v="0"/>
    <x v="0"/>
    <x v="0"/>
    <x v="0"/>
    <x v="0"/>
    <x v="0"/>
    <x v="0"/>
    <m/>
  </r>
  <r>
    <n v="40"/>
    <d v="2026-02-17T08:28:09"/>
    <d v="2026-02-17T08:33:19"/>
    <s v="anonymous"/>
    <m/>
    <m/>
    <x v="1"/>
    <s v="Jan"/>
    <s v="Houžvička"/>
    <s v="Hořcová"/>
    <x v="2"/>
    <x v="2"/>
    <x v="1"/>
    <m/>
    <s v="Šedé;"/>
    <s v="Moderní;"/>
    <x v="3"/>
    <x v="2"/>
    <x v="1"/>
    <x v="1"/>
    <x v="1"/>
    <x v="1"/>
    <x v="4"/>
    <x v="1"/>
    <x v="5"/>
    <x v="4"/>
    <x v="3"/>
    <x v="3"/>
    <x v="1"/>
    <x v="3"/>
    <x v="3"/>
    <x v="4"/>
    <x v="2"/>
    <x v="3"/>
    <x v="2"/>
    <x v="1"/>
    <x v="4"/>
    <m/>
  </r>
  <r>
    <n v="41"/>
    <d v="2026-02-17T08:26:54"/>
    <d v="2026-02-17T08:33:53"/>
    <s v="anonymous"/>
    <m/>
    <m/>
    <x v="1"/>
    <s v="Jolana"/>
    <s v="Lizanová"/>
    <s v="Koniklecová"/>
    <x v="1"/>
    <x v="4"/>
    <x v="3"/>
    <m/>
    <s v="Šedé;"/>
    <s v="Historizující;"/>
    <x v="3"/>
    <x v="3"/>
    <x v="1"/>
    <x v="3"/>
    <x v="4"/>
    <x v="3"/>
    <x v="4"/>
    <x v="1"/>
    <x v="5"/>
    <x v="5"/>
    <x v="2"/>
    <x v="4"/>
    <x v="3"/>
    <x v="2"/>
    <x v="1"/>
    <x v="2"/>
    <x v="2"/>
    <x v="1"/>
    <x v="3"/>
    <x v="1"/>
    <x v="5"/>
    <m/>
  </r>
  <r>
    <n v="42"/>
    <d v="2026-02-17T08:30:27"/>
    <d v="2026-02-17T08:34:40"/>
    <s v="anonymous"/>
    <m/>
    <m/>
    <x v="1"/>
    <s v="Andrea "/>
    <s v="Čečáková"/>
    <s v="Nad Rybníkem"/>
    <x v="2"/>
    <x v="3"/>
    <x v="2"/>
    <m/>
    <s v="Šedé;"/>
    <s v="Moderní;"/>
    <x v="2"/>
    <x v="4"/>
    <x v="2"/>
    <x v="3"/>
    <x v="2"/>
    <x v="1"/>
    <x v="4"/>
    <x v="2"/>
    <x v="2"/>
    <x v="4"/>
    <x v="2"/>
    <x v="3"/>
    <x v="2"/>
    <x v="1"/>
    <x v="2"/>
    <x v="2"/>
    <x v="2"/>
    <x v="4"/>
    <x v="3"/>
    <x v="2"/>
    <x v="1"/>
    <m/>
  </r>
  <r>
    <n v="43"/>
    <d v="2026-02-17T08:30:53"/>
    <d v="2026-02-17T08:35:22"/>
    <s v="anonymous"/>
    <m/>
    <m/>
    <x v="1"/>
    <s v="Vojtěch"/>
    <s v="Havlíček"/>
    <s v="Kostivalová"/>
    <x v="2"/>
    <x v="2"/>
    <x v="2"/>
    <m/>
    <s v="Černé;Šedé;"/>
    <s v="Moderní;Historizující;"/>
    <x v="3"/>
    <x v="4"/>
    <x v="3"/>
    <x v="2"/>
    <x v="2"/>
    <x v="5"/>
    <x v="4"/>
    <x v="3"/>
    <x v="2"/>
    <x v="3"/>
    <x v="2"/>
    <x v="2"/>
    <x v="1"/>
    <x v="5"/>
    <x v="3"/>
    <x v="4"/>
    <x v="1"/>
    <x v="4"/>
    <x v="4"/>
    <x v="1"/>
    <x v="3"/>
    <s v="Děkuju za možnost vyjádřit svůj názor a přeji hezký den. VH"/>
  </r>
  <r>
    <n v="44"/>
    <d v="2026-02-17T08:35:52"/>
    <d v="2026-02-17T08:36:02"/>
    <s v="anonymous"/>
    <m/>
    <m/>
    <x v="0"/>
    <m/>
    <m/>
    <m/>
    <x v="0"/>
    <x v="0"/>
    <x v="0"/>
    <m/>
    <m/>
    <m/>
    <x v="0"/>
    <x v="0"/>
    <x v="0"/>
    <x v="0"/>
    <x v="0"/>
    <x v="0"/>
    <x v="0"/>
    <x v="0"/>
    <x v="0"/>
    <x v="0"/>
    <x v="0"/>
    <x v="0"/>
    <x v="0"/>
    <x v="0"/>
    <x v="0"/>
    <x v="0"/>
    <x v="0"/>
    <x v="0"/>
    <x v="0"/>
    <x v="0"/>
    <x v="0"/>
    <m/>
  </r>
  <r>
    <n v="45"/>
    <d v="2026-02-17T08:25:57"/>
    <d v="2026-02-17T08:36:05"/>
    <s v="anonymous"/>
    <m/>
    <m/>
    <x v="1"/>
    <s v="Lenka"/>
    <s v="Žáková "/>
    <s v="Vřesová"/>
    <x v="1"/>
    <x v="4"/>
    <x v="1"/>
    <m/>
    <s v="Černé;"/>
    <s v="Moderní;"/>
    <x v="2"/>
    <x v="1"/>
    <x v="2"/>
    <x v="1"/>
    <x v="2"/>
    <x v="3"/>
    <x v="1"/>
    <x v="1"/>
    <x v="5"/>
    <x v="5"/>
    <x v="5"/>
    <x v="4"/>
    <x v="5"/>
    <x v="3"/>
    <x v="2"/>
    <x v="2"/>
    <x v="2"/>
    <x v="3"/>
    <x v="1"/>
    <x v="1"/>
    <x v="5"/>
    <m/>
  </r>
  <r>
    <n v="46"/>
    <d v="2026-02-17T08:33:33"/>
    <d v="2026-02-17T08:38:04"/>
    <s v="anonymous"/>
    <m/>
    <m/>
    <x v="1"/>
    <s v="Zdenek "/>
    <s v="Mozny"/>
    <s v="K Oboře"/>
    <x v="2"/>
    <x v="3"/>
    <x v="2"/>
    <m/>
    <s v="Černé;Šedé;"/>
    <s v="Moderní;"/>
    <x v="5"/>
    <x v="1"/>
    <x v="1"/>
    <x v="2"/>
    <x v="1"/>
    <x v="5"/>
    <x v="2"/>
    <x v="2"/>
    <x v="2"/>
    <x v="5"/>
    <x v="2"/>
    <x v="2"/>
    <x v="5"/>
    <x v="1"/>
    <x v="4"/>
    <x v="5"/>
    <x v="1"/>
    <x v="2"/>
    <x v="4"/>
    <x v="1"/>
    <x v="3"/>
    <m/>
  </r>
  <r>
    <n v="47"/>
    <d v="2026-02-17T08:39:09"/>
    <d v="2026-02-17T08:39:27"/>
    <s v="anonymous"/>
    <m/>
    <m/>
    <x v="0"/>
    <m/>
    <m/>
    <m/>
    <x v="0"/>
    <x v="0"/>
    <x v="0"/>
    <m/>
    <m/>
    <m/>
    <x v="0"/>
    <x v="0"/>
    <x v="0"/>
    <x v="0"/>
    <x v="0"/>
    <x v="0"/>
    <x v="0"/>
    <x v="0"/>
    <x v="0"/>
    <x v="0"/>
    <x v="0"/>
    <x v="0"/>
    <x v="0"/>
    <x v="0"/>
    <x v="0"/>
    <x v="0"/>
    <x v="0"/>
    <x v="0"/>
    <x v="0"/>
    <x v="0"/>
    <x v="0"/>
    <m/>
  </r>
  <r>
    <n v="48"/>
    <d v="2026-02-17T08:28:19"/>
    <d v="2026-02-17T08:39:33"/>
    <s v="anonymous"/>
    <m/>
    <m/>
    <x v="1"/>
    <s v="Pavla"/>
    <s v="Štěpánová"/>
    <s v="Vřesová"/>
    <x v="1"/>
    <x v="5"/>
    <x v="2"/>
    <s v="Kvetinove zahony ano, napis ne. To radeji nejak ztvarnene logo / znak Kvetnice. "/>
    <s v="Černé;Šedé;"/>
    <s v="Kované;"/>
    <x v="2"/>
    <x v="3"/>
    <x v="5"/>
    <x v="3"/>
    <x v="3"/>
    <x v="3"/>
    <x v="1"/>
    <x v="4"/>
    <x v="3"/>
    <x v="1"/>
    <x v="3"/>
    <x v="3"/>
    <x v="2"/>
    <x v="2"/>
    <x v="2"/>
    <x v="1"/>
    <x v="3"/>
    <x v="3"/>
    <x v="2"/>
    <x v="2"/>
    <x v="4"/>
    <s v="Ad pouziti jinde v Kvetnici: zalezi na finální variante, &quot;retro&quot; styl k zastavkam/lavickam nejde, nektere z kovaných tmavych jednodoussich variant by sly.  "/>
  </r>
  <r>
    <n v="49"/>
    <d v="2026-02-17T08:35:37"/>
    <d v="2026-02-17T08:39:53"/>
    <s v="anonymous"/>
    <m/>
    <m/>
    <x v="1"/>
    <s v="Tomáš"/>
    <s v="Vrzák"/>
    <s v="Kostivalová"/>
    <x v="2"/>
    <x v="2"/>
    <x v="3"/>
    <m/>
    <s v="Černé;"/>
    <s v="Kované;"/>
    <x v="2"/>
    <x v="3"/>
    <x v="5"/>
    <x v="3"/>
    <x v="2"/>
    <x v="1"/>
    <x v="4"/>
    <x v="3"/>
    <x v="3"/>
    <x v="3"/>
    <x v="3"/>
    <x v="3"/>
    <x v="1"/>
    <x v="2"/>
    <x v="3"/>
    <x v="4"/>
    <x v="1"/>
    <x v="1"/>
    <x v="5"/>
    <x v="1"/>
    <x v="2"/>
    <m/>
  </r>
  <r>
    <n v="50"/>
    <d v="2026-02-17T08:23:41"/>
    <d v="2026-02-17T08:40:00"/>
    <s v="anonymous"/>
    <m/>
    <m/>
    <x v="1"/>
    <s v="Helena"/>
    <s v="Kučerová "/>
    <s v="Zázvorová"/>
    <x v="4"/>
    <x v="5"/>
    <x v="2"/>
    <s v="Projekt se mi zdá příliš maximalistický pro obec našeho typu. Uměla bych si ho představit v lázeňském městě typu Poděbrady, ale sem mi nápis prostě nesedí.  Parkové úpravy, lavičky, altánky, místo pro zacvičení dřevěné prvky-  kladiny, bradla, ….  trampolína v zemi pro děti to vše podporuji a vítám. "/>
    <s v="Nerez;"/>
    <s v="Moderní;"/>
    <x v="3"/>
    <x v="1"/>
    <x v="5"/>
    <x v="2"/>
    <x v="1"/>
    <x v="4"/>
    <x v="4"/>
    <x v="3"/>
    <x v="2"/>
    <x v="2"/>
    <x v="2"/>
    <x v="2"/>
    <x v="3"/>
    <x v="1"/>
    <x v="2"/>
    <x v="4"/>
    <x v="1"/>
    <x v="2"/>
    <x v="4"/>
    <x v="2"/>
    <x v="2"/>
    <m/>
  </r>
  <r>
    <n v="51"/>
    <d v="2026-02-17T08:34:49"/>
    <d v="2026-02-17T08:40:10"/>
    <s v="anonymous"/>
    <m/>
    <m/>
    <x v="1"/>
    <s v="Jana "/>
    <s v="Rašková "/>
    <s v="V Zelených"/>
    <x v="5"/>
    <x v="5"/>
    <x v="1"/>
    <m/>
    <s v="Černé;"/>
    <s v="Kované;"/>
    <x v="2"/>
    <x v="4"/>
    <x v="3"/>
    <x v="1"/>
    <x v="1"/>
    <x v="5"/>
    <x v="4"/>
    <x v="4"/>
    <x v="1"/>
    <x v="4"/>
    <x v="5"/>
    <x v="1"/>
    <x v="5"/>
    <x v="2"/>
    <x v="2"/>
    <x v="3"/>
    <x v="2"/>
    <x v="2"/>
    <x v="1"/>
    <x v="2"/>
    <x v="2"/>
    <s v="Stavajici u mlyna idealne jen obnovit obrousit natrit"/>
  </r>
  <r>
    <n v="52"/>
    <d v="2026-02-17T08:40:19"/>
    <d v="2026-02-17T08:40:36"/>
    <s v="anonymous"/>
    <m/>
    <m/>
    <x v="0"/>
    <m/>
    <m/>
    <m/>
    <x v="0"/>
    <x v="0"/>
    <x v="0"/>
    <m/>
    <m/>
    <m/>
    <x v="0"/>
    <x v="0"/>
    <x v="0"/>
    <x v="0"/>
    <x v="0"/>
    <x v="0"/>
    <x v="0"/>
    <x v="0"/>
    <x v="0"/>
    <x v="0"/>
    <x v="0"/>
    <x v="0"/>
    <x v="0"/>
    <x v="0"/>
    <x v="0"/>
    <x v="0"/>
    <x v="0"/>
    <x v="0"/>
    <x v="0"/>
    <x v="0"/>
    <x v="0"/>
    <m/>
  </r>
  <r>
    <n v="53"/>
    <d v="2026-02-17T08:37:24"/>
    <d v="2026-02-17T08:42:13"/>
    <s v="anonymous"/>
    <m/>
    <m/>
    <x v="1"/>
    <s v="Kristýna"/>
    <s v="Kolářová"/>
    <s v="K Dobročovicům"/>
    <x v="1"/>
    <x v="2"/>
    <x v="2"/>
    <m/>
    <s v="Nerez;"/>
    <s v="Historizující;Moderní;"/>
    <x v="3"/>
    <x v="2"/>
    <x v="4"/>
    <x v="1"/>
    <x v="2"/>
    <x v="3"/>
    <x v="4"/>
    <x v="4"/>
    <x v="5"/>
    <x v="3"/>
    <x v="3"/>
    <x v="1"/>
    <x v="1"/>
    <x v="2"/>
    <x v="2"/>
    <x v="3"/>
    <x v="2"/>
    <x v="1"/>
    <x v="2"/>
    <x v="1"/>
    <x v="4"/>
    <m/>
  </r>
  <r>
    <n v="54"/>
    <d v="2026-02-17T08:38:25"/>
    <d v="2026-02-17T08:42:23"/>
    <s v="anonymous"/>
    <m/>
    <m/>
    <x v="1"/>
    <s v="Michal "/>
    <s v="Slavík "/>
    <s v="K Dobročovicům"/>
    <x v="2"/>
    <x v="3"/>
    <x v="2"/>
    <m/>
    <s v="Nerez;"/>
    <s v="Kované;"/>
    <x v="4"/>
    <x v="5"/>
    <x v="5"/>
    <x v="2"/>
    <x v="2"/>
    <x v="2"/>
    <x v="3"/>
    <x v="5"/>
    <x v="4"/>
    <x v="1"/>
    <x v="1"/>
    <x v="5"/>
    <x v="4"/>
    <x v="5"/>
    <x v="5"/>
    <x v="5"/>
    <x v="5"/>
    <x v="5"/>
    <x v="5"/>
    <x v="1"/>
    <x v="2"/>
    <m/>
  </r>
  <r>
    <n v="55"/>
    <d v="2026-02-17T08:40:32"/>
    <d v="2026-02-17T08:44:10"/>
    <s v="anonymous"/>
    <m/>
    <m/>
    <x v="1"/>
    <s v="Jan"/>
    <s v="Houžvička "/>
    <s v="Hořcová"/>
    <x v="2"/>
    <x v="3"/>
    <x v="2"/>
    <m/>
    <s v="Černé;"/>
    <s v="Moderní;"/>
    <x v="3"/>
    <x v="4"/>
    <x v="1"/>
    <x v="3"/>
    <x v="2"/>
    <x v="4"/>
    <x v="2"/>
    <x v="2"/>
    <x v="2"/>
    <x v="3"/>
    <x v="5"/>
    <x v="3"/>
    <x v="2"/>
    <x v="1"/>
    <x v="3"/>
    <x v="1"/>
    <x v="1"/>
    <x v="2"/>
    <x v="3"/>
    <x v="1"/>
    <x v="4"/>
    <m/>
  </r>
  <r>
    <n v="56"/>
    <d v="2026-02-17T08:44:06"/>
    <d v="2026-02-17T08:44:11"/>
    <s v="anonymous"/>
    <m/>
    <m/>
    <x v="0"/>
    <m/>
    <m/>
    <m/>
    <x v="0"/>
    <x v="0"/>
    <x v="0"/>
    <m/>
    <m/>
    <m/>
    <x v="0"/>
    <x v="0"/>
    <x v="0"/>
    <x v="0"/>
    <x v="0"/>
    <x v="0"/>
    <x v="0"/>
    <x v="0"/>
    <x v="0"/>
    <x v="0"/>
    <x v="0"/>
    <x v="0"/>
    <x v="0"/>
    <x v="0"/>
    <x v="0"/>
    <x v="0"/>
    <x v="0"/>
    <x v="0"/>
    <x v="0"/>
    <x v="0"/>
    <x v="0"/>
    <m/>
  </r>
  <r>
    <n v="57"/>
    <d v="2026-02-17T08:33:26"/>
    <d v="2026-02-17T08:45:03"/>
    <s v="anonymous"/>
    <m/>
    <m/>
    <x v="1"/>
    <s v="Marcela"/>
    <s v="Kosová"/>
    <s v="Tisová"/>
    <x v="1"/>
    <x v="2"/>
    <x v="1"/>
    <s v="Ne"/>
    <s v="Černé;"/>
    <s v="Kované;"/>
    <x v="2"/>
    <x v="2"/>
    <x v="3"/>
    <x v="1"/>
    <x v="3"/>
    <x v="3"/>
    <x v="5"/>
    <x v="2"/>
    <x v="3"/>
    <x v="3"/>
    <x v="2"/>
    <x v="4"/>
    <x v="3"/>
    <x v="3"/>
    <x v="2"/>
    <x v="4"/>
    <x v="2"/>
    <x v="2"/>
    <x v="4"/>
    <x v="1"/>
    <x v="4"/>
    <s v="Ne"/>
  </r>
  <r>
    <n v="58"/>
    <d v="2026-02-17T08:40:59"/>
    <d v="2026-02-17T08:45:31"/>
    <s v="anonymous"/>
    <m/>
    <m/>
    <x v="1"/>
    <s v="Jiří "/>
    <s v="Foltýn"/>
    <s v="Čtyřlístková"/>
    <x v="2"/>
    <x v="3"/>
    <x v="2"/>
    <s v="Je to super jen tak dál."/>
    <s v="Černé;"/>
    <s v="Moderní;"/>
    <x v="1"/>
    <x v="4"/>
    <x v="1"/>
    <x v="1"/>
    <x v="1"/>
    <x v="4"/>
    <x v="4"/>
    <x v="2"/>
    <x v="2"/>
    <x v="4"/>
    <x v="5"/>
    <x v="1"/>
    <x v="5"/>
    <x v="3"/>
    <x v="2"/>
    <x v="4"/>
    <x v="2"/>
    <x v="3"/>
    <x v="1"/>
    <x v="1"/>
    <x v="4"/>
    <s v="U mlýna to není zábradlí, ale lešení."/>
  </r>
  <r>
    <n v="59"/>
    <d v="2026-02-17T08:29:37"/>
    <d v="2026-02-17T08:45:59"/>
    <s v="anonymous"/>
    <m/>
    <m/>
    <x v="1"/>
    <s v="Romana "/>
    <s v="Baborová "/>
    <s v="Slunečnicová"/>
    <x v="2"/>
    <x v="3"/>
    <x v="1"/>
    <m/>
    <s v="Nerez;"/>
    <s v="Moderní;"/>
    <x v="3"/>
    <x v="1"/>
    <x v="1"/>
    <x v="2"/>
    <x v="2"/>
    <x v="1"/>
    <x v="1"/>
    <x v="3"/>
    <x v="2"/>
    <x v="3"/>
    <x v="2"/>
    <x v="2"/>
    <x v="2"/>
    <x v="1"/>
    <x v="3"/>
    <x v="4"/>
    <x v="1"/>
    <x v="3"/>
    <x v="3"/>
    <x v="1"/>
    <x v="5"/>
    <m/>
  </r>
  <r>
    <n v="60"/>
    <d v="2026-02-17T08:25:43"/>
    <d v="2026-02-17T08:47:53"/>
    <s v="anonymous"/>
    <m/>
    <m/>
    <x v="1"/>
    <s v="Martina"/>
    <s v="Jašková"/>
    <s v="Kostivalová"/>
    <x v="1"/>
    <x v="2"/>
    <x v="1"/>
    <s v="škoda, že nejsou min. dva návrhy na porovnání"/>
    <s v="Šedé;Černé;"/>
    <s v="Moderní;"/>
    <x v="2"/>
    <x v="4"/>
    <x v="2"/>
    <x v="1"/>
    <x v="2"/>
    <x v="1"/>
    <x v="2"/>
    <x v="2"/>
    <x v="2"/>
    <x v="2"/>
    <x v="2"/>
    <x v="2"/>
    <x v="3"/>
    <x v="1"/>
    <x v="2"/>
    <x v="4"/>
    <x v="2"/>
    <x v="2"/>
    <x v="4"/>
    <x v="1"/>
    <x v="4"/>
    <m/>
  </r>
  <r>
    <n v="61"/>
    <d v="2026-02-17T08:45:45"/>
    <d v="2026-02-17T08:48:34"/>
    <s v="anonymous"/>
    <m/>
    <m/>
    <x v="1"/>
    <s v="Monika"/>
    <s v="Foltýnová "/>
    <s v="Čtyřlístková"/>
    <x v="2"/>
    <x v="3"/>
    <x v="2"/>
    <s v="Děkujeme za zvelebování obce."/>
    <s v="Černé;"/>
    <s v="Moderní;"/>
    <x v="1"/>
    <x v="4"/>
    <x v="4"/>
    <x v="1"/>
    <x v="1"/>
    <x v="4"/>
    <x v="1"/>
    <x v="2"/>
    <x v="2"/>
    <x v="5"/>
    <x v="5"/>
    <x v="1"/>
    <x v="5"/>
    <x v="1"/>
    <x v="2"/>
    <x v="1"/>
    <x v="2"/>
    <x v="3"/>
    <x v="1"/>
    <x v="1"/>
    <x v="4"/>
    <s v="To snad nejde nazvat jinak než hnus."/>
  </r>
  <r>
    <n v="62"/>
    <d v="2026-02-17T08:48:43"/>
    <d v="2026-02-17T08:51:48"/>
    <s v="anonymous"/>
    <m/>
    <m/>
    <x v="1"/>
    <s v="Ondřej "/>
    <s v="Foltýn "/>
    <s v="Čtyřlístková"/>
    <x v="2"/>
    <x v="3"/>
    <x v="2"/>
    <s v="Je to moc pěkné, snad to nebude lákat vandaly."/>
    <s v="Černé;"/>
    <s v="Moderní;"/>
    <x v="3"/>
    <x v="4"/>
    <x v="4"/>
    <x v="1"/>
    <x v="1"/>
    <x v="4"/>
    <x v="1"/>
    <x v="2"/>
    <x v="2"/>
    <x v="3"/>
    <x v="5"/>
    <x v="1"/>
    <x v="5"/>
    <x v="1"/>
    <x v="2"/>
    <x v="1"/>
    <x v="2"/>
    <x v="1"/>
    <x v="3"/>
    <x v="1"/>
    <x v="4"/>
    <s v="To snad nemůže tam ani být ne? Nechal bych to hned odstranit. To je jak na stavbě."/>
  </r>
  <r>
    <n v="63"/>
    <d v="2026-02-17T08:48:03"/>
    <d v="2026-02-17T08:52:08"/>
    <s v="anonymous"/>
    <m/>
    <m/>
    <x v="1"/>
    <s v="Matěj"/>
    <s v="Kloubek"/>
    <s v="Rezedová"/>
    <x v="1"/>
    <x v="3"/>
    <x v="2"/>
    <m/>
    <s v="Bílé;"/>
    <s v="Historizující;"/>
    <x v="3"/>
    <x v="1"/>
    <x v="4"/>
    <x v="1"/>
    <x v="1"/>
    <x v="3"/>
    <x v="2"/>
    <x v="1"/>
    <x v="5"/>
    <x v="3"/>
    <x v="2"/>
    <x v="3"/>
    <x v="5"/>
    <x v="2"/>
    <x v="2"/>
    <x v="1"/>
    <x v="1"/>
    <x v="1"/>
    <x v="1"/>
    <x v="2"/>
    <x v="3"/>
    <m/>
  </r>
  <r>
    <n v="64"/>
    <d v="2026-02-17T08:52:16"/>
    <d v="2026-02-17T08:52:22"/>
    <s v="anonymous"/>
    <m/>
    <m/>
    <x v="0"/>
    <m/>
    <m/>
    <m/>
    <x v="0"/>
    <x v="0"/>
    <x v="0"/>
    <m/>
    <m/>
    <m/>
    <x v="0"/>
    <x v="0"/>
    <x v="0"/>
    <x v="0"/>
    <x v="0"/>
    <x v="0"/>
    <x v="0"/>
    <x v="0"/>
    <x v="0"/>
    <x v="0"/>
    <x v="0"/>
    <x v="0"/>
    <x v="0"/>
    <x v="0"/>
    <x v="0"/>
    <x v="0"/>
    <x v="0"/>
    <x v="0"/>
    <x v="0"/>
    <x v="0"/>
    <x v="0"/>
    <m/>
  </r>
  <r>
    <n v="65"/>
    <d v="2026-02-17T08:41:56"/>
    <d v="2026-02-17T08:52:56"/>
    <s v="anonymous"/>
    <m/>
    <m/>
    <x v="1"/>
    <s v="Jiří"/>
    <s v="Hemr"/>
    <s v="K Sibřině"/>
    <x v="1"/>
    <x v="1"/>
    <x v="4"/>
    <s v="Nápis Květnice je pro mě kýč jak bič."/>
    <s v="Šedé;"/>
    <s v="Moderní;"/>
    <x v="3"/>
    <x v="3"/>
    <x v="5"/>
    <x v="5"/>
    <x v="3"/>
    <x v="3"/>
    <x v="2"/>
    <x v="4"/>
    <x v="1"/>
    <x v="3"/>
    <x v="3"/>
    <x v="3"/>
    <x v="1"/>
    <x v="3"/>
    <x v="3"/>
    <x v="4"/>
    <x v="2"/>
    <x v="2"/>
    <x v="3"/>
    <x v="2"/>
    <x v="5"/>
    <s v="Byl bych rád, aby obec neutrácela za designové nesmysly a myslela také na následnou údržbu - tzn. např. bez dřevěných úchopových částí apod."/>
  </r>
  <r>
    <n v="66"/>
    <d v="2026-02-17T08:53:02"/>
    <d v="2026-02-17T08:53:06"/>
    <s v="anonymous"/>
    <m/>
    <m/>
    <x v="0"/>
    <m/>
    <m/>
    <m/>
    <x v="0"/>
    <x v="0"/>
    <x v="0"/>
    <m/>
    <m/>
    <m/>
    <x v="0"/>
    <x v="0"/>
    <x v="0"/>
    <x v="0"/>
    <x v="0"/>
    <x v="0"/>
    <x v="0"/>
    <x v="0"/>
    <x v="0"/>
    <x v="0"/>
    <x v="0"/>
    <x v="0"/>
    <x v="0"/>
    <x v="0"/>
    <x v="0"/>
    <x v="0"/>
    <x v="0"/>
    <x v="0"/>
    <x v="0"/>
    <x v="0"/>
    <x v="0"/>
    <m/>
  </r>
  <r>
    <n v="67"/>
    <d v="2026-02-17T08:48:22"/>
    <d v="2026-02-17T08:54:44"/>
    <s v="anonymous"/>
    <m/>
    <m/>
    <x v="1"/>
    <s v="Vlasta"/>
    <s v="Soukupová "/>
    <s v="Kontryhelová"/>
    <x v="1"/>
    <x v="3"/>
    <x v="1"/>
    <m/>
    <s v="Šedé;Bílé;"/>
    <s v="Historizující;Kované;"/>
    <x v="3"/>
    <x v="3"/>
    <x v="1"/>
    <x v="3"/>
    <x v="1"/>
    <x v="5"/>
    <x v="4"/>
    <x v="4"/>
    <x v="4"/>
    <x v="4"/>
    <x v="4"/>
    <x v="1"/>
    <x v="2"/>
    <x v="2"/>
    <x v="2"/>
    <x v="2"/>
    <x v="3"/>
    <x v="3"/>
    <x v="1"/>
    <x v="1"/>
    <x v="2"/>
    <m/>
  </r>
  <r>
    <n v="68"/>
    <d v="2026-02-17T08:51:54"/>
    <d v="2026-02-17T08:55:33"/>
    <s v="anonymous"/>
    <m/>
    <m/>
    <x v="1"/>
    <s v="Vojtěch "/>
    <s v="Foltýn "/>
    <s v="Čtyřlístková"/>
    <x v="2"/>
    <x v="3"/>
    <x v="2"/>
    <s v="Vypadá to moc pěkné, tam bychom i my puboši rádi chodili. Takové free place."/>
    <s v="Černé;"/>
    <s v="Moderní;"/>
    <x v="3"/>
    <x v="4"/>
    <x v="4"/>
    <x v="1"/>
    <x v="1"/>
    <x v="4"/>
    <x v="1"/>
    <x v="2"/>
    <x v="2"/>
    <x v="3"/>
    <x v="4"/>
    <x v="1"/>
    <x v="1"/>
    <x v="1"/>
    <x v="2"/>
    <x v="4"/>
    <x v="2"/>
    <x v="3"/>
    <x v="3"/>
    <x v="1"/>
    <x v="4"/>
    <s v="To je jak v nějakém starém depu se šrotem vlaků. Dal bych to pryč je to bleeee."/>
  </r>
  <r>
    <n v="69"/>
    <d v="2026-02-17T08:45:19"/>
    <d v="2026-02-17T08:57:35"/>
    <s v="anonymous"/>
    <m/>
    <m/>
    <x v="1"/>
    <s v="Petra "/>
    <s v="Pavlíčková "/>
    <s v="Do Průhonu"/>
    <x v="1"/>
    <x v="3"/>
    <x v="2"/>
    <m/>
    <s v="Šedé;"/>
    <s v="Historizující;"/>
    <x v="2"/>
    <x v="2"/>
    <x v="1"/>
    <x v="3"/>
    <x v="1"/>
    <x v="3"/>
    <x v="2"/>
    <x v="3"/>
    <x v="1"/>
    <x v="1"/>
    <x v="4"/>
    <x v="3"/>
    <x v="2"/>
    <x v="2"/>
    <x v="2"/>
    <x v="3"/>
    <x v="2"/>
    <x v="4"/>
    <x v="3"/>
    <x v="1"/>
    <x v="4"/>
    <m/>
  </r>
  <r>
    <n v="70"/>
    <d v="2026-02-17T08:54:16"/>
    <d v="2026-02-17T08:57:50"/>
    <s v="anonymous"/>
    <m/>
    <m/>
    <x v="1"/>
    <s v="Lucie"/>
    <s v="Vrzáková"/>
    <s v="Kostivalová"/>
    <x v="1"/>
    <x v="2"/>
    <x v="4"/>
    <m/>
    <s v="Černé;"/>
    <s v="Moderní;"/>
    <x v="3"/>
    <x v="2"/>
    <x v="1"/>
    <x v="1"/>
    <x v="2"/>
    <x v="1"/>
    <x v="2"/>
    <x v="3"/>
    <x v="3"/>
    <x v="5"/>
    <x v="3"/>
    <x v="3"/>
    <x v="1"/>
    <x v="1"/>
    <x v="3"/>
    <x v="4"/>
    <x v="1"/>
    <x v="1"/>
    <x v="2"/>
    <x v="1"/>
    <x v="4"/>
    <m/>
  </r>
  <r>
    <n v="71"/>
    <d v="2026-02-17T08:55:55"/>
    <d v="2026-02-17T09:03:19"/>
    <s v="anonymous"/>
    <m/>
    <m/>
    <x v="1"/>
    <s v="Mária"/>
    <s v="Vokáčová"/>
    <s v="Balzamínová"/>
    <x v="1"/>
    <x v="2"/>
    <x v="1"/>
    <m/>
    <s v="Nerez;Šedé;"/>
    <s v="Moderní;"/>
    <x v="3"/>
    <x v="2"/>
    <x v="1"/>
    <x v="1"/>
    <x v="2"/>
    <x v="5"/>
    <x v="2"/>
    <x v="3"/>
    <x v="3"/>
    <x v="3"/>
    <x v="3"/>
    <x v="3"/>
    <x v="5"/>
    <x v="3"/>
    <x v="2"/>
    <x v="1"/>
    <x v="1"/>
    <x v="1"/>
    <x v="2"/>
    <x v="1"/>
    <x v="3"/>
    <m/>
  </r>
  <r>
    <n v="72"/>
    <d v="2026-02-17T08:57:19"/>
    <d v="2026-02-17T09:07:27"/>
    <s v="anonymous"/>
    <m/>
    <m/>
    <x v="1"/>
    <s v="Mara"/>
    <s v="Husar"/>
    <s v="Ibišková"/>
    <x v="1"/>
    <x v="5"/>
    <x v="1"/>
    <s v="Jestli tam budou koše aby to tam nebylo hned znečištěné tak dobře ale přijde mi že Kvetnice má spousta nedostatků které by se měli vyřešit dříve než park"/>
    <s v="Černé;"/>
    <s v="Kované;"/>
    <x v="3"/>
    <x v="1"/>
    <x v="2"/>
    <x v="5"/>
    <x v="1"/>
    <x v="1"/>
    <x v="3"/>
    <x v="5"/>
    <x v="3"/>
    <x v="3"/>
    <x v="3"/>
    <x v="5"/>
    <x v="5"/>
    <x v="5"/>
    <x v="5"/>
    <x v="5"/>
    <x v="2"/>
    <x v="3"/>
    <x v="5"/>
    <x v="1"/>
    <x v="3"/>
    <m/>
  </r>
  <r>
    <n v="73"/>
    <d v="2026-02-17T09:08:56"/>
    <d v="2026-02-17T09:11:30"/>
    <s v="anonymous"/>
    <m/>
    <m/>
    <x v="1"/>
    <s v="Gabriela "/>
    <s v="Macurková "/>
    <s v="Šťovíková"/>
    <x v="1"/>
    <x v="2"/>
    <x v="1"/>
    <m/>
    <s v="Černé;"/>
    <s v="Moderní;"/>
    <x v="3"/>
    <x v="2"/>
    <x v="2"/>
    <x v="2"/>
    <x v="2"/>
    <x v="4"/>
    <x v="1"/>
    <x v="3"/>
    <x v="3"/>
    <x v="3"/>
    <x v="2"/>
    <x v="2"/>
    <x v="3"/>
    <x v="3"/>
    <x v="2"/>
    <x v="1"/>
    <x v="2"/>
    <x v="1"/>
    <x v="4"/>
    <x v="1"/>
    <x v="1"/>
    <m/>
  </r>
  <r>
    <n v="74"/>
    <d v="2026-02-17T08:58:01"/>
    <d v="2026-02-17T09:12:24"/>
    <s v="anonymous"/>
    <m/>
    <m/>
    <x v="1"/>
    <s v="Tomáš"/>
    <s v="Kulhánek"/>
    <s v="Nad Rybníkem"/>
    <x v="1"/>
    <x v="1"/>
    <x v="4"/>
    <s v="3D Nápis Květnice je naprostá blbost. Kolik to bude stát? Kolik bude stát údržba? Kolik bude stát provoz? Jak bude nápis vypadat za rok/dva/tři? Jaký je přínos pro obec? Nápis je navíc i na zastávce vedle. Obyvatelé neví že se nachází v Květnici? Květiny nejsou celoroční dekorace.  Velmi také doufám, že nebude zvolen nesmyslný povrch cest, použitý u rybárny a na květinové louce. Kdykoliv zaprší, vytvoří se bahno a nedá se po tom vůbec chodit. Všichni pak chodí paradoxně po trávě podél cesty, aby nenabrali bahno.  Celkově mě chybí koncepčnost a udržitelnost projektů. Byl jsem se podívat na agility pro psi a naprosto jsem se zhrozil. Na hřišti napadané, uřezané a neodklizené stromy, zničený plot a cedule zákaz vstupu."/>
    <s v="Šedé;"/>
    <s v="Moderní;"/>
    <x v="2"/>
    <x v="3"/>
    <x v="1"/>
    <x v="1"/>
    <x v="5"/>
    <x v="4"/>
    <x v="5"/>
    <x v="1"/>
    <x v="5"/>
    <x v="4"/>
    <x v="3"/>
    <x v="1"/>
    <x v="2"/>
    <x v="2"/>
    <x v="3"/>
    <x v="4"/>
    <x v="1"/>
    <x v="1"/>
    <x v="4"/>
    <x v="3"/>
    <x v="4"/>
    <s v="Hlavně prosím nedávat dřevěné prvky (madla atd...) . Prvky odcházejí, opotřebují se a vypadá to pak hrozně. Navíc potřebují častou údržbu. Celkově bych nedával nějakou přehnanou modernu, ani přehnanou historii. Zábradlí by mělo být jednoduché a levné. Těžko s nějakým kováním obeženete do budoucna celou Květnici. Špatně se to natírá a udržuje."/>
  </r>
  <r>
    <n v="75"/>
    <d v="2026-02-17T08:52:37"/>
    <d v="2026-02-17T09:17:56"/>
    <s v="anonymous"/>
    <m/>
    <m/>
    <x v="0"/>
    <m/>
    <m/>
    <m/>
    <x v="0"/>
    <x v="0"/>
    <x v="0"/>
    <m/>
    <m/>
    <m/>
    <x v="0"/>
    <x v="0"/>
    <x v="0"/>
    <x v="0"/>
    <x v="0"/>
    <x v="0"/>
    <x v="0"/>
    <x v="0"/>
    <x v="0"/>
    <x v="0"/>
    <x v="0"/>
    <x v="0"/>
    <x v="0"/>
    <x v="0"/>
    <x v="0"/>
    <x v="0"/>
    <x v="0"/>
    <x v="0"/>
    <x v="0"/>
    <x v="0"/>
    <x v="0"/>
    <m/>
  </r>
  <r>
    <n v="76"/>
    <d v="2026-02-17T09:18:24"/>
    <d v="2026-02-17T09:18:28"/>
    <s v="anonymous"/>
    <m/>
    <m/>
    <x v="0"/>
    <m/>
    <m/>
    <m/>
    <x v="0"/>
    <x v="0"/>
    <x v="0"/>
    <m/>
    <m/>
    <m/>
    <x v="0"/>
    <x v="0"/>
    <x v="0"/>
    <x v="0"/>
    <x v="0"/>
    <x v="0"/>
    <x v="0"/>
    <x v="0"/>
    <x v="0"/>
    <x v="0"/>
    <x v="0"/>
    <x v="0"/>
    <x v="0"/>
    <x v="0"/>
    <x v="0"/>
    <x v="0"/>
    <x v="0"/>
    <x v="0"/>
    <x v="0"/>
    <x v="0"/>
    <x v="0"/>
    <m/>
  </r>
  <r>
    <n v="77"/>
    <d v="2026-02-17T09:08:21"/>
    <d v="2026-02-17T09:19:15"/>
    <s v="anonymous"/>
    <m/>
    <m/>
    <x v="1"/>
    <s v="Jaroslava "/>
    <s v="Parvz"/>
    <s v="Kontryhelová"/>
    <x v="4"/>
    <x v="2"/>
    <x v="3"/>
    <s v="Projekt bych minimalizovala. To poslední, co bych chtěla, je trávit volný čas v křižovatce na tomto místě. Ráda zahlédnu něco menšího a hezkého, když půjdu kolem, jedna lavička na odpočinutí na každé straně by stačila. Investovala bych spíše do klidnější oblasti, třeba u rybníka, nebo na kraji pole s výhledem, kde si člověk rád posedí a stráví více času.  "/>
    <s v="Černé;"/>
    <s v="Historizující;"/>
    <x v="2"/>
    <x v="3"/>
    <x v="4"/>
    <x v="1"/>
    <x v="1"/>
    <x v="3"/>
    <x v="1"/>
    <x v="4"/>
    <x v="1"/>
    <x v="4"/>
    <x v="3"/>
    <x v="4"/>
    <x v="2"/>
    <x v="4"/>
    <x v="2"/>
    <x v="2"/>
    <x v="3"/>
    <x v="1"/>
    <x v="2"/>
    <x v="2"/>
    <x v="2"/>
    <s v="U mlýna bych ponechala co nejvíc historie, jak to jde. I když to budou nové materiály. Je to jedno z mála míst, kde je v Květnici historie vidět (a má historický základ) "/>
  </r>
  <r>
    <n v="78"/>
    <d v="2026-02-17T09:13:37"/>
    <d v="2026-02-17T09:20:04"/>
    <s v="anonymous"/>
    <m/>
    <m/>
    <x v="1"/>
    <s v="Lenka"/>
    <s v="Štěpánová"/>
    <s v="Vřesová"/>
    <x v="1"/>
    <x v="3"/>
    <x v="1"/>
    <m/>
    <s v="Šedé;"/>
    <s v="Kované;"/>
    <x v="2"/>
    <x v="2"/>
    <x v="4"/>
    <x v="1"/>
    <x v="2"/>
    <x v="3"/>
    <x v="1"/>
    <x v="1"/>
    <x v="5"/>
    <x v="4"/>
    <x v="2"/>
    <x v="2"/>
    <x v="2"/>
    <x v="2"/>
    <x v="3"/>
    <x v="1"/>
    <x v="2"/>
    <x v="2"/>
    <x v="3"/>
    <x v="1"/>
    <x v="3"/>
    <m/>
  </r>
  <r>
    <n v="79"/>
    <d v="2026-02-17T09:13:34"/>
    <d v="2026-02-17T09:20:18"/>
    <s v="anonymous"/>
    <m/>
    <m/>
    <x v="1"/>
    <s v="Jiří "/>
    <s v="Tříško "/>
    <s v="Ibišková"/>
    <x v="4"/>
    <x v="2"/>
    <x v="1"/>
    <m/>
    <s v="Nerez;"/>
    <s v="Moderní;"/>
    <x v="2"/>
    <x v="1"/>
    <x v="2"/>
    <x v="2"/>
    <x v="2"/>
    <x v="3"/>
    <x v="2"/>
    <x v="1"/>
    <x v="3"/>
    <x v="3"/>
    <x v="4"/>
    <x v="3"/>
    <x v="1"/>
    <x v="1"/>
    <x v="3"/>
    <x v="4"/>
    <x v="2"/>
    <x v="2"/>
    <x v="5"/>
    <x v="2"/>
    <x v="3"/>
    <m/>
  </r>
  <r>
    <n v="80"/>
    <d v="2026-02-17T09:13:59"/>
    <d v="2026-02-17T09:20:25"/>
    <s v="anonymous"/>
    <m/>
    <m/>
    <x v="1"/>
    <s v="Monika"/>
    <s v="Šímová"/>
    <s v="Na Ladech"/>
    <x v="4"/>
    <x v="5"/>
    <x v="5"/>
    <m/>
    <s v="Černé;"/>
    <s v="Historizující;"/>
    <x v="2"/>
    <x v="4"/>
    <x v="2"/>
    <x v="1"/>
    <x v="1"/>
    <x v="3"/>
    <x v="4"/>
    <x v="3"/>
    <x v="3"/>
    <x v="4"/>
    <x v="3"/>
    <x v="1"/>
    <x v="1"/>
    <x v="2"/>
    <x v="2"/>
    <x v="3"/>
    <x v="1"/>
    <x v="4"/>
    <x v="2"/>
    <x v="2"/>
    <x v="5"/>
    <m/>
  </r>
  <r>
    <n v="81"/>
    <d v="2026-02-17T09:08:18"/>
    <d v="2026-02-17T09:20:35"/>
    <s v="anonymous"/>
    <m/>
    <m/>
    <x v="1"/>
    <s v="Zdeněk"/>
    <s v="Piroutek"/>
    <s v="Návesní"/>
    <x v="1"/>
    <x v="4"/>
    <x v="1"/>
    <s v="Hlavně co nejjednodušší a přírodní, žádné stavby a podobné opičárny :-). Lavičky bohatě stačí."/>
    <s v="Černé;"/>
    <s v="Historizující;"/>
    <x v="3"/>
    <x v="3"/>
    <x v="1"/>
    <x v="3"/>
    <x v="5"/>
    <x v="4"/>
    <x v="2"/>
    <x v="4"/>
    <x v="1"/>
    <x v="4"/>
    <x v="3"/>
    <x v="4"/>
    <x v="3"/>
    <x v="4"/>
    <x v="3"/>
    <x v="2"/>
    <x v="3"/>
    <x v="1"/>
    <x v="2"/>
    <x v="3"/>
    <x v="2"/>
    <m/>
  </r>
  <r>
    <n v="82"/>
    <d v="2026-02-17T09:13:41"/>
    <d v="2026-02-17T09:21:07"/>
    <s v="anonymous"/>
    <m/>
    <m/>
    <x v="1"/>
    <s v="Joanna"/>
    <s v="Svačinová"/>
    <s v="Rulíková"/>
    <x v="5"/>
    <x v="2"/>
    <x v="1"/>
    <m/>
    <s v="Černé;"/>
    <s v="Historizující;Kované;"/>
    <x v="1"/>
    <x v="1"/>
    <x v="1"/>
    <x v="5"/>
    <x v="3"/>
    <x v="1"/>
    <x v="1"/>
    <x v="1"/>
    <x v="5"/>
    <x v="4"/>
    <x v="4"/>
    <x v="1"/>
    <x v="2"/>
    <x v="2"/>
    <x v="3"/>
    <x v="2"/>
    <x v="2"/>
    <x v="2"/>
    <x v="1"/>
    <x v="2"/>
    <x v="3"/>
    <m/>
  </r>
  <r>
    <n v="83"/>
    <d v="2026-02-17T09:14:52"/>
    <d v="2026-02-17T09:23:51"/>
    <s v="anonymous"/>
    <m/>
    <m/>
    <x v="1"/>
    <s v="Tomáš"/>
    <s v="Maleček "/>
    <s v="Devětsilová"/>
    <x v="1"/>
    <x v="2"/>
    <x v="2"/>
    <m/>
    <s v="Černé;Šedé;"/>
    <s v="Kované;Historizující;"/>
    <x v="3"/>
    <x v="3"/>
    <x v="2"/>
    <x v="1"/>
    <x v="1"/>
    <x v="5"/>
    <x v="1"/>
    <x v="4"/>
    <x v="5"/>
    <x v="5"/>
    <x v="5"/>
    <x v="1"/>
    <x v="2"/>
    <x v="2"/>
    <x v="3"/>
    <x v="2"/>
    <x v="1"/>
    <x v="2"/>
    <x v="4"/>
    <x v="3"/>
    <x v="1"/>
    <m/>
  </r>
  <r>
    <n v="84"/>
    <d v="2026-02-17T09:17:34"/>
    <d v="2026-02-17T09:24:13"/>
    <s v="anonymous"/>
    <m/>
    <m/>
    <x v="1"/>
    <s v="Laurent"/>
    <s v="Jechoux"/>
    <s v="Kostivalová"/>
    <x v="1"/>
    <x v="3"/>
    <x v="2"/>
    <m/>
    <s v="Černé;"/>
    <s v="Moderní;"/>
    <x v="2"/>
    <x v="2"/>
    <x v="1"/>
    <x v="2"/>
    <x v="2"/>
    <x v="3"/>
    <x v="2"/>
    <x v="3"/>
    <x v="3"/>
    <x v="3"/>
    <x v="2"/>
    <x v="3"/>
    <x v="4"/>
    <x v="1"/>
    <x v="2"/>
    <x v="4"/>
    <x v="2"/>
    <x v="2"/>
    <x v="4"/>
    <x v="1"/>
    <x v="1"/>
    <m/>
  </r>
  <r>
    <n v="85"/>
    <d v="2026-02-17T09:19:55"/>
    <d v="2026-02-17T09:24:57"/>
    <s v="anonymous"/>
    <m/>
    <m/>
    <x v="1"/>
    <s v="Jana"/>
    <s v="Mikisková "/>
    <s v="Na Ladech"/>
    <x v="4"/>
    <x v="1"/>
    <x v="4"/>
    <m/>
    <s v="Nerez;"/>
    <s v="Moderní;"/>
    <x v="5"/>
    <x v="4"/>
    <x v="2"/>
    <x v="4"/>
    <x v="2"/>
    <x v="4"/>
    <x v="2"/>
    <x v="2"/>
    <x v="2"/>
    <x v="2"/>
    <x v="2"/>
    <x v="2"/>
    <x v="3"/>
    <x v="5"/>
    <x v="5"/>
    <x v="2"/>
    <x v="2"/>
    <x v="2"/>
    <x v="2"/>
    <x v="3"/>
    <x v="4"/>
    <m/>
  </r>
  <r>
    <n v="86"/>
    <d v="2026-02-17T09:13:03"/>
    <d v="2026-02-17T09:26:45"/>
    <s v="anonymous"/>
    <m/>
    <m/>
    <x v="1"/>
    <s v="Veronika "/>
    <s v="Matějčková "/>
    <s v="Muškátová"/>
    <x v="4"/>
    <x v="1"/>
    <x v="2"/>
    <s v="Čím víc zeleně tam zůstane, tím líp. Nevidím tohle místo mezi silnicemi jako prostor, kde by si někdo sedl na lavičku a kochal se. Na to máme hned vedle krásnou Poutníci a okolí rybníka._x000a_Napis Květnice mi připadá na tomhle místě úplně zbytečný, to tam raději vsaďte stromy. "/>
    <s v="Černé;Šedé;"/>
    <s v="Kované;"/>
    <x v="3"/>
    <x v="5"/>
    <x v="4"/>
    <x v="3"/>
    <x v="4"/>
    <x v="5"/>
    <x v="3"/>
    <x v="5"/>
    <x v="1"/>
    <x v="4"/>
    <x v="4"/>
    <x v="5"/>
    <x v="5"/>
    <x v="4"/>
    <x v="2"/>
    <x v="1"/>
    <x v="2"/>
    <x v="5"/>
    <x v="3"/>
    <x v="2"/>
    <x v="3"/>
    <m/>
  </r>
  <r>
    <n v="87"/>
    <d v="2026-02-17T09:19:14"/>
    <d v="2026-02-17T09:28:13"/>
    <s v="anonymous"/>
    <m/>
    <m/>
    <x v="1"/>
    <s v="Ninoslav"/>
    <s v="Čakarovski"/>
    <s v="Kostivalová"/>
    <x v="3"/>
    <x v="2"/>
    <x v="1"/>
    <m/>
    <s v="Nerez;"/>
    <s v="Moderní;"/>
    <x v="2"/>
    <x v="4"/>
    <x v="2"/>
    <x v="5"/>
    <x v="2"/>
    <x v="3"/>
    <x v="2"/>
    <x v="2"/>
    <x v="2"/>
    <x v="2"/>
    <x v="2"/>
    <x v="2"/>
    <x v="1"/>
    <x v="2"/>
    <x v="2"/>
    <x v="3"/>
    <x v="2"/>
    <x v="1"/>
    <x v="3"/>
    <x v="1"/>
    <x v="2"/>
    <m/>
  </r>
  <r>
    <n v="88"/>
    <d v="2026-02-17T09:21:27"/>
    <d v="2026-02-17T09:28:24"/>
    <s v="anonymous"/>
    <m/>
    <m/>
    <x v="1"/>
    <s v="Lenka"/>
    <s v="Halbichová"/>
    <s v="Na Ladech"/>
    <x v="1"/>
    <x v="2"/>
    <x v="2"/>
    <m/>
    <s v="Šedé;Nerez;"/>
    <s v="Kované;"/>
    <x v="2"/>
    <x v="3"/>
    <x v="3"/>
    <x v="3"/>
    <x v="1"/>
    <x v="4"/>
    <x v="2"/>
    <x v="5"/>
    <x v="4"/>
    <x v="3"/>
    <x v="4"/>
    <x v="1"/>
    <x v="1"/>
    <x v="4"/>
    <x v="2"/>
    <x v="2"/>
    <x v="2"/>
    <x v="4"/>
    <x v="3"/>
    <x v="1"/>
    <x v="5"/>
    <m/>
  </r>
  <r>
    <n v="89"/>
    <d v="2026-02-17T09:28:06"/>
    <d v="2026-02-17T09:30:38"/>
    <s v="anonymous"/>
    <m/>
    <m/>
    <x v="1"/>
    <s v="Marian"/>
    <s v="Severa"/>
    <s v="Vřesová"/>
    <x v="1"/>
    <x v="5"/>
    <x v="1"/>
    <m/>
    <s v="Šedé;"/>
    <s v="Kované;Moderní;"/>
    <x v="1"/>
    <x v="3"/>
    <x v="1"/>
    <x v="5"/>
    <x v="4"/>
    <x v="5"/>
    <x v="1"/>
    <x v="4"/>
    <x v="5"/>
    <x v="4"/>
    <x v="5"/>
    <x v="3"/>
    <x v="2"/>
    <x v="3"/>
    <x v="3"/>
    <x v="1"/>
    <x v="2"/>
    <x v="1"/>
    <x v="1"/>
    <x v="1"/>
    <x v="4"/>
    <m/>
  </r>
  <r>
    <n v="90"/>
    <d v="2026-02-17T09:15:36"/>
    <d v="2026-02-17T09:31:22"/>
    <s v="anonymous"/>
    <m/>
    <m/>
    <x v="1"/>
    <s v="Šárka"/>
    <s v="Vlčková"/>
    <s v="Ibišková"/>
    <x v="1"/>
    <x v="3"/>
    <x v="1"/>
    <m/>
    <s v="Nerez;"/>
    <s v="Moderní;"/>
    <x v="1"/>
    <x v="3"/>
    <x v="5"/>
    <x v="5"/>
    <x v="3"/>
    <x v="2"/>
    <x v="2"/>
    <x v="3"/>
    <x v="3"/>
    <x v="2"/>
    <x v="3"/>
    <x v="2"/>
    <x v="4"/>
    <x v="3"/>
    <x v="3"/>
    <x v="1"/>
    <x v="1"/>
    <x v="4"/>
    <x v="2"/>
    <x v="1"/>
    <x v="3"/>
    <m/>
  </r>
  <r>
    <n v="91"/>
    <d v="2026-02-17T09:28:35"/>
    <d v="2026-02-17T09:33:12"/>
    <s v="anonymous"/>
    <m/>
    <m/>
    <x v="1"/>
    <s v="Filip"/>
    <s v="Furda"/>
    <s v="Kostivalová"/>
    <x v="2"/>
    <x v="3"/>
    <x v="2"/>
    <m/>
    <s v="Černé;"/>
    <s v="Moderní;"/>
    <x v="2"/>
    <x v="4"/>
    <x v="1"/>
    <x v="2"/>
    <x v="2"/>
    <x v="2"/>
    <x v="2"/>
    <x v="3"/>
    <x v="3"/>
    <x v="3"/>
    <x v="3"/>
    <x v="3"/>
    <x v="1"/>
    <x v="5"/>
    <x v="2"/>
    <x v="4"/>
    <x v="1"/>
    <x v="3"/>
    <x v="2"/>
    <x v="1"/>
    <x v="2"/>
    <m/>
  </r>
  <r>
    <n v="92"/>
    <d v="2026-02-17T09:30:33"/>
    <d v="2026-02-17T09:33:43"/>
    <s v="anonymous"/>
    <m/>
    <m/>
    <x v="1"/>
    <s v="Roman"/>
    <s v="Troller"/>
    <s v="K Dobročovicům"/>
    <x v="1"/>
    <x v="2"/>
    <x v="1"/>
    <m/>
    <s v="Nerez;"/>
    <s v="Kované;"/>
    <x v="2"/>
    <x v="2"/>
    <x v="1"/>
    <x v="1"/>
    <x v="1"/>
    <x v="3"/>
    <x v="2"/>
    <x v="3"/>
    <x v="2"/>
    <x v="4"/>
    <x v="3"/>
    <x v="3"/>
    <x v="2"/>
    <x v="2"/>
    <x v="3"/>
    <x v="2"/>
    <x v="1"/>
    <x v="1"/>
    <x v="3"/>
    <x v="1"/>
    <x v="3"/>
    <m/>
  </r>
  <r>
    <n v="93"/>
    <d v="2026-02-17T09:32:36"/>
    <d v="2026-02-17T09:37:25"/>
    <s v="anonymous"/>
    <m/>
    <m/>
    <x v="1"/>
    <s v="Aleš "/>
    <s v="Koudelka"/>
    <s v="Balzamínová"/>
    <x v="1"/>
    <x v="5"/>
    <x v="3"/>
    <m/>
    <s v="Šedé;"/>
    <s v="Moderní;"/>
    <x v="2"/>
    <x v="2"/>
    <x v="1"/>
    <x v="1"/>
    <x v="1"/>
    <x v="5"/>
    <x v="2"/>
    <x v="3"/>
    <x v="3"/>
    <x v="3"/>
    <x v="3"/>
    <x v="3"/>
    <x v="1"/>
    <x v="3"/>
    <x v="2"/>
    <x v="3"/>
    <x v="2"/>
    <x v="1"/>
    <x v="1"/>
    <x v="1"/>
    <x v="3"/>
    <m/>
  </r>
  <r>
    <n v="94"/>
    <d v="2026-02-17T09:33:36"/>
    <d v="2026-02-17T09:38:28"/>
    <s v="anonymous"/>
    <m/>
    <m/>
    <x v="1"/>
    <s v="Filip "/>
    <s v="Jakubík "/>
    <s v="Hořcová"/>
    <x v="1"/>
    <x v="2"/>
    <x v="1"/>
    <m/>
    <s v="Černé;Šedé;Bílé;"/>
    <s v="Moderní;"/>
    <x v="3"/>
    <x v="2"/>
    <x v="4"/>
    <x v="1"/>
    <x v="2"/>
    <x v="3"/>
    <x v="3"/>
    <x v="3"/>
    <x v="3"/>
    <x v="3"/>
    <x v="2"/>
    <x v="2"/>
    <x v="2"/>
    <x v="3"/>
    <x v="2"/>
    <x v="4"/>
    <x v="2"/>
    <x v="4"/>
    <x v="5"/>
    <x v="1"/>
    <x v="4"/>
    <m/>
  </r>
  <r>
    <n v="95"/>
    <d v="2026-02-17T09:36:23"/>
    <d v="2026-02-17T09:38:51"/>
    <s v="anonymous"/>
    <m/>
    <m/>
    <x v="1"/>
    <s v="Jakub"/>
    <s v="Možný"/>
    <s v="K Oboře"/>
    <x v="2"/>
    <x v="3"/>
    <x v="2"/>
    <m/>
    <s v="Černé;Šedé;"/>
    <s v="Moderní;"/>
    <x v="5"/>
    <x v="1"/>
    <x v="1"/>
    <x v="2"/>
    <x v="1"/>
    <x v="5"/>
    <x v="1"/>
    <x v="2"/>
    <x v="2"/>
    <x v="5"/>
    <x v="3"/>
    <x v="2"/>
    <x v="5"/>
    <x v="1"/>
    <x v="4"/>
    <x v="5"/>
    <x v="1"/>
    <x v="2"/>
    <x v="4"/>
    <x v="1"/>
    <x v="4"/>
    <m/>
  </r>
  <r>
    <n v="96"/>
    <d v="2026-02-17T09:31:29"/>
    <d v="2026-02-17T09:38:59"/>
    <s v="anonymous"/>
    <m/>
    <m/>
    <x v="1"/>
    <s v="Tereza"/>
    <s v="Sedmihorska"/>
    <s v="Čtyřlístková"/>
    <x v="1"/>
    <x v="2"/>
    <x v="1"/>
    <m/>
    <s v="Černé;"/>
    <s v="Moderní;"/>
    <x v="3"/>
    <x v="2"/>
    <x v="5"/>
    <x v="1"/>
    <x v="2"/>
    <x v="5"/>
    <x v="1"/>
    <x v="3"/>
    <x v="3"/>
    <x v="3"/>
    <x v="3"/>
    <x v="3"/>
    <x v="5"/>
    <x v="1"/>
    <x v="3"/>
    <x v="2"/>
    <x v="4"/>
    <x v="1"/>
    <x v="3"/>
    <x v="1"/>
    <x v="3"/>
    <m/>
  </r>
  <r>
    <n v="97"/>
    <d v="2026-02-17T09:35:12"/>
    <d v="2026-02-17T09:40:20"/>
    <s v="anonymous"/>
    <m/>
    <m/>
    <x v="1"/>
    <s v="Pavel"/>
    <s v="Hlavizňa"/>
    <s v="Pampelišková"/>
    <x v="1"/>
    <x v="4"/>
    <x v="1"/>
    <m/>
    <s v="Šedé;"/>
    <s v="Moderní;"/>
    <x v="3"/>
    <x v="1"/>
    <x v="2"/>
    <x v="2"/>
    <x v="1"/>
    <x v="3"/>
    <x v="3"/>
    <x v="1"/>
    <x v="3"/>
    <x v="3"/>
    <x v="2"/>
    <x v="2"/>
    <x v="1"/>
    <x v="5"/>
    <x v="2"/>
    <x v="1"/>
    <x v="2"/>
    <x v="2"/>
    <x v="3"/>
    <x v="1"/>
    <x v="2"/>
    <m/>
  </r>
  <r>
    <n v="98"/>
    <d v="2026-02-17T09:42:00"/>
    <d v="2026-02-17T09:42:10"/>
    <s v="anonymous"/>
    <m/>
    <m/>
    <x v="0"/>
    <m/>
    <m/>
    <m/>
    <x v="0"/>
    <x v="0"/>
    <x v="0"/>
    <m/>
    <m/>
    <m/>
    <x v="0"/>
    <x v="0"/>
    <x v="0"/>
    <x v="0"/>
    <x v="0"/>
    <x v="0"/>
    <x v="0"/>
    <x v="0"/>
    <x v="0"/>
    <x v="0"/>
    <x v="0"/>
    <x v="0"/>
    <x v="0"/>
    <x v="0"/>
    <x v="0"/>
    <x v="0"/>
    <x v="0"/>
    <x v="0"/>
    <x v="0"/>
    <x v="0"/>
    <x v="0"/>
    <m/>
  </r>
  <r>
    <n v="99"/>
    <d v="2026-02-17T09:28:44"/>
    <d v="2026-02-17T09:43:29"/>
    <s v="anonymous"/>
    <m/>
    <m/>
    <x v="1"/>
    <s v="Tomáš"/>
    <s v="Hordějčuk"/>
    <s v="Šťavelová"/>
    <x v="1"/>
    <x v="5"/>
    <x v="1"/>
    <s v="Nevím o jaké zábradlí v jaké části se jedná?"/>
    <s v="Šedé;"/>
    <s v="Historizující;"/>
    <x v="3"/>
    <x v="3"/>
    <x v="2"/>
    <x v="3"/>
    <x v="4"/>
    <x v="3"/>
    <x v="1"/>
    <x v="4"/>
    <x v="1"/>
    <x v="3"/>
    <x v="2"/>
    <x v="4"/>
    <x v="3"/>
    <x v="4"/>
    <x v="2"/>
    <x v="3"/>
    <x v="3"/>
    <x v="1"/>
    <x v="1"/>
    <x v="3"/>
    <x v="5"/>
    <s v="Nesjednocovat, ponechat decentní rustikální nebo starobylé tam kde je funkční a nedělat zbytečné investice kde to není potřeba."/>
  </r>
  <r>
    <n v="100"/>
    <d v="2026-02-17T09:42:27"/>
    <d v="2026-02-17T09:47:05"/>
    <s v="anonymous"/>
    <m/>
    <m/>
    <x v="0"/>
    <s v="Blanka"/>
    <s v="Studničková "/>
    <s v="Vřesová"/>
    <x v="3"/>
    <x v="1"/>
    <x v="1"/>
    <s v="Chtělo by to dobrého architekta"/>
    <s v="Šedé;"/>
    <s v="Moderní;"/>
    <x v="2"/>
    <x v="4"/>
    <x v="2"/>
    <x v="5"/>
    <x v="1"/>
    <x v="3"/>
    <x v="4"/>
    <x v="3"/>
    <x v="3"/>
    <x v="5"/>
    <x v="3"/>
    <x v="3"/>
    <x v="2"/>
    <x v="3"/>
    <x v="2"/>
    <x v="4"/>
    <x v="2"/>
    <x v="2"/>
    <x v="3"/>
    <x v="1"/>
    <x v="3"/>
    <m/>
  </r>
  <r>
    <n v="101"/>
    <d v="2026-02-17T09:47:32"/>
    <d v="2026-02-17T09:47:42"/>
    <s v="anonymous"/>
    <m/>
    <m/>
    <x v="0"/>
    <m/>
    <m/>
    <m/>
    <x v="0"/>
    <x v="0"/>
    <x v="0"/>
    <m/>
    <m/>
    <m/>
    <x v="0"/>
    <x v="0"/>
    <x v="0"/>
    <x v="0"/>
    <x v="0"/>
    <x v="0"/>
    <x v="0"/>
    <x v="0"/>
    <x v="0"/>
    <x v="0"/>
    <x v="0"/>
    <x v="0"/>
    <x v="0"/>
    <x v="0"/>
    <x v="0"/>
    <x v="0"/>
    <x v="0"/>
    <x v="0"/>
    <x v="0"/>
    <x v="0"/>
    <x v="0"/>
    <m/>
  </r>
  <r>
    <n v="102"/>
    <d v="2026-02-17T09:39:43"/>
    <d v="2026-02-17T09:47:44"/>
    <s v="anonymous"/>
    <m/>
    <m/>
    <x v="1"/>
    <s v="Markéta "/>
    <s v="Mainová "/>
    <s v="Do Průhonu"/>
    <x v="5"/>
    <x v="5"/>
    <x v="1"/>
    <m/>
    <s v="Bílé;Černé;"/>
    <s v="Historizující;Kované;"/>
    <x v="2"/>
    <x v="3"/>
    <x v="1"/>
    <x v="3"/>
    <x v="1"/>
    <x v="4"/>
    <x v="1"/>
    <x v="5"/>
    <x v="4"/>
    <x v="4"/>
    <x v="2"/>
    <x v="3"/>
    <x v="3"/>
    <x v="3"/>
    <x v="2"/>
    <x v="2"/>
    <x v="2"/>
    <x v="3"/>
    <x v="4"/>
    <x v="1"/>
    <x v="2"/>
    <m/>
  </r>
  <r>
    <n v="103"/>
    <d v="2026-02-17T09:44:42"/>
    <d v="2026-02-17T09:48:45"/>
    <s v="anonymous"/>
    <m/>
    <m/>
    <x v="1"/>
    <s v="Jan"/>
    <s v="Kočí"/>
    <s v="Nad Proutnicí"/>
    <x v="1"/>
    <x v="2"/>
    <x v="1"/>
    <m/>
    <s v="Černé;"/>
    <s v="Historizující;"/>
    <x v="3"/>
    <x v="2"/>
    <x v="4"/>
    <x v="1"/>
    <x v="1"/>
    <x v="5"/>
    <x v="4"/>
    <x v="4"/>
    <x v="4"/>
    <x v="4"/>
    <x v="5"/>
    <x v="5"/>
    <x v="2"/>
    <x v="3"/>
    <x v="2"/>
    <x v="1"/>
    <x v="3"/>
    <x v="3"/>
    <x v="2"/>
    <x v="2"/>
    <x v="2"/>
    <m/>
  </r>
  <r>
    <n v="104"/>
    <d v="2026-02-17T09:47:22"/>
    <d v="2026-02-17T09:50:18"/>
    <s v="anonymous"/>
    <m/>
    <m/>
    <x v="1"/>
    <s v="Věra"/>
    <s v="Žaludová"/>
    <s v="Kosmatcová"/>
    <x v="1"/>
    <x v="2"/>
    <x v="1"/>
    <m/>
    <s v="Šedé;"/>
    <s v="Moderní;"/>
    <x v="3"/>
    <x v="2"/>
    <x v="1"/>
    <x v="1"/>
    <x v="2"/>
    <x v="3"/>
    <x v="2"/>
    <x v="3"/>
    <x v="2"/>
    <x v="3"/>
    <x v="3"/>
    <x v="3"/>
    <x v="1"/>
    <x v="1"/>
    <x v="3"/>
    <x v="4"/>
    <x v="1"/>
    <x v="2"/>
    <x v="2"/>
    <x v="1"/>
    <x v="4"/>
    <m/>
  </r>
  <r>
    <n v="105"/>
    <d v="2026-02-17T09:49:47"/>
    <d v="2026-02-17T09:51:54"/>
    <s v="anonymous"/>
    <m/>
    <m/>
    <x v="1"/>
    <s v="Matěj"/>
    <s v="Možný"/>
    <s v="K Oboře"/>
    <x v="2"/>
    <x v="3"/>
    <x v="2"/>
    <m/>
    <s v="Černé;Šedé;"/>
    <s v="Moderní;"/>
    <x v="5"/>
    <x v="2"/>
    <x v="1"/>
    <x v="2"/>
    <x v="1"/>
    <x v="5"/>
    <x v="2"/>
    <x v="2"/>
    <x v="2"/>
    <x v="5"/>
    <x v="2"/>
    <x v="2"/>
    <x v="3"/>
    <x v="5"/>
    <x v="4"/>
    <x v="5"/>
    <x v="2"/>
    <x v="2"/>
    <x v="4"/>
    <x v="1"/>
    <x v="1"/>
    <m/>
  </r>
  <r>
    <n v="106"/>
    <d v="2026-02-17T09:28:18"/>
    <d v="2026-02-17T09:52:45"/>
    <s v="anonymous"/>
    <m/>
    <m/>
    <x v="1"/>
    <s v="Květa"/>
    <s v="Trynerová"/>
    <s v="Ohnicová"/>
    <x v="1"/>
    <x v="3"/>
    <x v="4"/>
    <s v="Mám ráda změny a hlavně ty, které jsou ku prospěchu obce a občanů, návrh se mi líbí, jen bude to mít kdo pak udržovat? Nápis Květnice je fajn, ale ptáci a přírodní vlivy udělají své. "/>
    <s v="Šedé;"/>
    <s v="Moderní;"/>
    <x v="3"/>
    <x v="3"/>
    <x v="1"/>
    <x v="3"/>
    <x v="3"/>
    <x v="3"/>
    <x v="2"/>
    <x v="4"/>
    <x v="1"/>
    <x v="3"/>
    <x v="2"/>
    <x v="2"/>
    <x v="3"/>
    <x v="1"/>
    <x v="2"/>
    <x v="5"/>
    <x v="2"/>
    <x v="2"/>
    <x v="2"/>
    <x v="1"/>
    <x v="2"/>
    <m/>
  </r>
  <r>
    <n v="107"/>
    <d v="2026-02-17T09:49:22"/>
    <d v="2026-02-17T09:53:16"/>
    <s v="anonymous"/>
    <m/>
    <m/>
    <x v="1"/>
    <s v="David"/>
    <s v="Řezáč "/>
    <s v="Do Průhonu"/>
    <x v="2"/>
    <x v="3"/>
    <x v="1"/>
    <m/>
    <s v="Šedé;"/>
    <s v="Historizující;"/>
    <x v="1"/>
    <x v="3"/>
    <x v="5"/>
    <x v="5"/>
    <x v="1"/>
    <x v="5"/>
    <x v="1"/>
    <x v="5"/>
    <x v="1"/>
    <x v="4"/>
    <x v="5"/>
    <x v="4"/>
    <x v="5"/>
    <x v="3"/>
    <x v="1"/>
    <x v="1"/>
    <x v="3"/>
    <x v="1"/>
    <x v="2"/>
    <x v="1"/>
    <x v="2"/>
    <m/>
  </r>
  <r>
    <n v="108"/>
    <d v="2026-02-17T09:48:45"/>
    <d v="2026-02-17T09:53:54"/>
    <s v="anonymous"/>
    <m/>
    <m/>
    <x v="1"/>
    <s v="David "/>
    <s v="Bočan"/>
    <s v="Orchidejová"/>
    <x v="1"/>
    <x v="2"/>
    <x v="1"/>
    <m/>
    <s v="Nerez;"/>
    <s v="Moderní;"/>
    <x v="3"/>
    <x v="1"/>
    <x v="4"/>
    <x v="5"/>
    <x v="1"/>
    <x v="3"/>
    <x v="1"/>
    <x v="1"/>
    <x v="5"/>
    <x v="3"/>
    <x v="5"/>
    <x v="3"/>
    <x v="2"/>
    <x v="2"/>
    <x v="2"/>
    <x v="1"/>
    <x v="2"/>
    <x v="2"/>
    <x v="2"/>
    <x v="1"/>
    <x v="1"/>
    <m/>
  </r>
  <r>
    <n v="109"/>
    <d v="2026-02-17T09:46:08"/>
    <d v="2026-02-17T09:54:21"/>
    <s v="anonymous"/>
    <m/>
    <m/>
    <x v="1"/>
    <s v="Michal"/>
    <s v="Andreas"/>
    <s v="Vlaštovičníková"/>
    <x v="2"/>
    <x v="2"/>
    <x v="2"/>
    <s v="Udělat křižovatku tak, aby byla přehledná. Zvolit vhodné dřeviny (tedy třeba ne jírovce - napadá je klíněnka, předčasně opadávají a jsou nepěkné)"/>
    <s v="Černé;"/>
    <s v="Historizující;"/>
    <x v="2"/>
    <x v="1"/>
    <x v="2"/>
    <x v="5"/>
    <x v="1"/>
    <x v="3"/>
    <x v="4"/>
    <x v="1"/>
    <x v="1"/>
    <x v="1"/>
    <x v="4"/>
    <x v="4"/>
    <x v="2"/>
    <x v="2"/>
    <x v="3"/>
    <x v="1"/>
    <x v="3"/>
    <x v="3"/>
    <x v="1"/>
    <x v="1"/>
    <x v="5"/>
    <m/>
  </r>
  <r>
    <n v="110"/>
    <d v="2026-02-17T09:51:32"/>
    <d v="2026-02-17T09:56:14"/>
    <s v="anonymous"/>
    <m/>
    <m/>
    <x v="1"/>
    <s v="Jakub"/>
    <s v="Nosek"/>
    <s v="Kostivalová"/>
    <x v="2"/>
    <x v="3"/>
    <x v="2"/>
    <m/>
    <s v="Šedé;"/>
    <s v="Moderní;"/>
    <x v="1"/>
    <x v="2"/>
    <x v="5"/>
    <x v="5"/>
    <x v="2"/>
    <x v="4"/>
    <x v="4"/>
    <x v="3"/>
    <x v="2"/>
    <x v="3"/>
    <x v="3"/>
    <x v="3"/>
    <x v="5"/>
    <x v="3"/>
    <x v="3"/>
    <x v="1"/>
    <x v="2"/>
    <x v="3"/>
    <x v="3"/>
    <x v="3"/>
    <x v="1"/>
    <m/>
  </r>
  <r>
    <n v="111"/>
    <d v="2026-02-17T09:50:59"/>
    <d v="2026-02-17T09:58:26"/>
    <s v="anonymous"/>
    <m/>
    <m/>
    <x v="1"/>
    <s v="Klara"/>
    <s v="Prajsova"/>
    <s v="Balzamínová"/>
    <x v="2"/>
    <x v="3"/>
    <x v="1"/>
    <m/>
    <s v="Šedé;Nerez;Bílé;"/>
    <s v="Historizující;Kované;"/>
    <x v="2"/>
    <x v="2"/>
    <x v="3"/>
    <x v="3"/>
    <x v="1"/>
    <x v="3"/>
    <x v="4"/>
    <x v="3"/>
    <x v="3"/>
    <x v="3"/>
    <x v="3"/>
    <x v="5"/>
    <x v="1"/>
    <x v="4"/>
    <x v="2"/>
    <x v="4"/>
    <x v="2"/>
    <x v="4"/>
    <x v="4"/>
    <x v="1"/>
    <x v="4"/>
    <m/>
  </r>
  <r>
    <n v="112"/>
    <d v="2026-02-17T09:53:00"/>
    <d v="2026-02-17T09:59:35"/>
    <s v="anonymous"/>
    <m/>
    <m/>
    <x v="1"/>
    <s v="Rostislav"/>
    <s v="Šoukal"/>
    <s v="Krokusová"/>
    <x v="1"/>
    <x v="2"/>
    <x v="1"/>
    <m/>
    <s v="Šedé;"/>
    <s v="Moderní;"/>
    <x v="3"/>
    <x v="2"/>
    <x v="3"/>
    <x v="1"/>
    <x v="2"/>
    <x v="5"/>
    <x v="1"/>
    <x v="3"/>
    <x v="2"/>
    <x v="2"/>
    <x v="2"/>
    <x v="2"/>
    <x v="2"/>
    <x v="1"/>
    <x v="3"/>
    <x v="2"/>
    <x v="1"/>
    <x v="1"/>
    <x v="2"/>
    <x v="1"/>
    <x v="5"/>
    <m/>
  </r>
  <r>
    <n v="113"/>
    <d v="2026-02-17T09:49:23"/>
    <d v="2026-02-17T10:00:07"/>
    <s v="anonymous"/>
    <m/>
    <m/>
    <x v="1"/>
    <s v="Michal"/>
    <s v="Kulič"/>
    <s v="Do Průhonu"/>
    <x v="2"/>
    <x v="3"/>
    <x v="2"/>
    <m/>
    <s v="Šedé;"/>
    <s v="Kované;"/>
    <x v="3"/>
    <x v="2"/>
    <x v="2"/>
    <x v="4"/>
    <x v="4"/>
    <x v="4"/>
    <x v="2"/>
    <x v="2"/>
    <x v="2"/>
    <x v="4"/>
    <x v="2"/>
    <x v="2"/>
    <x v="3"/>
    <x v="4"/>
    <x v="2"/>
    <x v="2"/>
    <x v="2"/>
    <x v="3"/>
    <x v="2"/>
    <x v="1"/>
    <x v="4"/>
    <m/>
  </r>
  <r>
    <n v="114"/>
    <d v="2026-02-17T09:52:47"/>
    <d v="2026-02-17T10:00:52"/>
    <s v="anonymous"/>
    <m/>
    <m/>
    <x v="1"/>
    <s v="Jana"/>
    <s v="Kocábová"/>
    <s v="Ke Tvrzi"/>
    <x v="3"/>
    <x v="5"/>
    <x v="4"/>
    <s v="Návrh je velmi strohý. Květnice by si zasloužila více barevnosti, členitosti, více keřů. Do parku by se hodily traviny, barevné trvalky. Ne do geometricky přesných záhonů. Nápis moc vyčnívá. "/>
    <s v="Černé;"/>
    <s v="Kované;"/>
    <x v="2"/>
    <x v="4"/>
    <x v="4"/>
    <x v="5"/>
    <x v="2"/>
    <x v="3"/>
    <x v="1"/>
    <x v="1"/>
    <x v="1"/>
    <x v="5"/>
    <x v="3"/>
    <x v="3"/>
    <x v="3"/>
    <x v="2"/>
    <x v="2"/>
    <x v="2"/>
    <x v="2"/>
    <x v="1"/>
    <x v="1"/>
    <x v="1"/>
    <x v="2"/>
    <m/>
  </r>
  <r>
    <n v="115"/>
    <d v="2026-02-17T09:51:06"/>
    <d v="2026-02-17T10:01:07"/>
    <s v="anonymous"/>
    <m/>
    <m/>
    <x v="1"/>
    <s v="Lucie "/>
    <s v="Čermáková "/>
    <s v="Svlačcová"/>
    <x v="2"/>
    <x v="3"/>
    <x v="1"/>
    <m/>
    <s v="Šedé;"/>
    <s v="Moderní;"/>
    <x v="4"/>
    <x v="2"/>
    <x v="1"/>
    <x v="1"/>
    <x v="2"/>
    <x v="3"/>
    <x v="2"/>
    <x v="3"/>
    <x v="3"/>
    <x v="3"/>
    <x v="3"/>
    <x v="3"/>
    <x v="2"/>
    <x v="1"/>
    <x v="3"/>
    <x v="4"/>
    <x v="2"/>
    <x v="1"/>
    <x v="4"/>
    <x v="1"/>
    <x v="4"/>
    <m/>
  </r>
  <r>
    <n v="116"/>
    <d v="2026-02-17T09:41:58"/>
    <d v="2026-02-17T10:02:46"/>
    <s v="anonymous"/>
    <m/>
    <m/>
    <x v="1"/>
    <s v="Štěpánka "/>
    <s v="Fialová "/>
    <s v="Šťavelová"/>
    <x v="2"/>
    <x v="2"/>
    <x v="2"/>
    <m/>
    <s v="Nerez;"/>
    <s v="Kované;"/>
    <x v="5"/>
    <x v="2"/>
    <x v="4"/>
    <x v="1"/>
    <x v="2"/>
    <x v="1"/>
    <x v="2"/>
    <x v="3"/>
    <x v="3"/>
    <x v="4"/>
    <x v="3"/>
    <x v="3"/>
    <x v="3"/>
    <x v="5"/>
    <x v="2"/>
    <x v="4"/>
    <x v="1"/>
    <x v="1"/>
    <x v="2"/>
    <x v="1"/>
    <x v="3"/>
    <m/>
  </r>
  <r>
    <n v="117"/>
    <d v="2026-02-17T09:52:19"/>
    <d v="2026-02-17T10:03:06"/>
    <s v="anonymous"/>
    <m/>
    <m/>
    <x v="1"/>
    <s v="Zdeněk"/>
    <s v="Balej"/>
    <s v="Rulíková"/>
    <x v="1"/>
    <x v="2"/>
    <x v="4"/>
    <m/>
    <s v="Černé;"/>
    <s v="Moderní;"/>
    <x v="3"/>
    <x v="5"/>
    <x v="1"/>
    <x v="3"/>
    <x v="1"/>
    <x v="4"/>
    <x v="2"/>
    <x v="4"/>
    <x v="1"/>
    <x v="3"/>
    <x v="3"/>
    <x v="3"/>
    <x v="2"/>
    <x v="2"/>
    <x v="3"/>
    <x v="2"/>
    <x v="2"/>
    <x v="2"/>
    <x v="4"/>
    <x v="1"/>
    <x v="2"/>
    <m/>
  </r>
  <r>
    <n v="118"/>
    <d v="2026-02-17T09:37:38"/>
    <d v="2026-02-17T10:11:54"/>
    <s v="anonymous"/>
    <m/>
    <m/>
    <x v="1"/>
    <s v="Michaela"/>
    <s v="Benešová"/>
    <s v="Orchidejová"/>
    <x v="2"/>
    <x v="2"/>
    <x v="2"/>
    <m/>
    <s v="Šedé;"/>
    <s v="Kované;"/>
    <x v="3"/>
    <x v="2"/>
    <x v="5"/>
    <x v="1"/>
    <x v="1"/>
    <x v="3"/>
    <x v="1"/>
    <x v="1"/>
    <x v="3"/>
    <x v="3"/>
    <x v="4"/>
    <x v="4"/>
    <x v="2"/>
    <x v="3"/>
    <x v="3"/>
    <x v="4"/>
    <x v="1"/>
    <x v="1"/>
    <x v="2"/>
    <x v="1"/>
    <x v="3"/>
    <m/>
  </r>
  <r>
    <n v="119"/>
    <d v="2026-02-17T10:07:53"/>
    <d v="2026-02-17T10:13:40"/>
    <s v="anonymous"/>
    <m/>
    <m/>
    <x v="1"/>
    <s v="Daniel"/>
    <s v="Szentpétery"/>
    <s v="Diviznová"/>
    <x v="1"/>
    <x v="3"/>
    <x v="4"/>
    <m/>
    <s v="Černé;"/>
    <s v="Historizující;Kované;"/>
    <x v="3"/>
    <x v="4"/>
    <x v="1"/>
    <x v="1"/>
    <x v="2"/>
    <x v="1"/>
    <x v="4"/>
    <x v="4"/>
    <x v="1"/>
    <x v="1"/>
    <x v="4"/>
    <x v="5"/>
    <x v="2"/>
    <x v="2"/>
    <x v="2"/>
    <x v="2"/>
    <x v="3"/>
    <x v="3"/>
    <x v="1"/>
    <x v="1"/>
    <x v="5"/>
    <m/>
  </r>
  <r>
    <n v="120"/>
    <d v="2026-02-17T10:01:39"/>
    <d v="2026-02-17T10:16:50"/>
    <s v="anonymous"/>
    <m/>
    <m/>
    <x v="1"/>
    <s v="Anna"/>
    <s v="Hájková "/>
    <s v="Rezedová"/>
    <x v="1"/>
    <x v="3"/>
    <x v="2"/>
    <m/>
    <s v="Černé;"/>
    <s v="Kované;"/>
    <x v="3"/>
    <x v="3"/>
    <x v="5"/>
    <x v="4"/>
    <x v="1"/>
    <x v="4"/>
    <x v="1"/>
    <x v="4"/>
    <x v="1"/>
    <x v="4"/>
    <x v="1"/>
    <x v="5"/>
    <x v="2"/>
    <x v="1"/>
    <x v="3"/>
    <x v="2"/>
    <x v="3"/>
    <x v="4"/>
    <x v="3"/>
    <x v="2"/>
    <x v="3"/>
    <s v="Zábradlí u mlýna má ostré hrany i vyčnívající do prostoru. Vzhledem k tomu, že tam není osvětlení je to značně nebezpečné ve tmě. Jinak proti gustu....."/>
  </r>
  <r>
    <n v="121"/>
    <d v="2026-02-17T10:12:29"/>
    <d v="2026-02-17T10:19:24"/>
    <s v="anonymous"/>
    <m/>
    <m/>
    <x v="1"/>
    <s v="Martin"/>
    <s v="Macho"/>
    <s v="Bledulková"/>
    <x v="1"/>
    <x v="5"/>
    <x v="4"/>
    <m/>
    <s v="Černé;"/>
    <s v="Moderní;"/>
    <x v="3"/>
    <x v="2"/>
    <x v="1"/>
    <x v="2"/>
    <x v="2"/>
    <x v="3"/>
    <x v="2"/>
    <x v="1"/>
    <x v="3"/>
    <x v="3"/>
    <x v="2"/>
    <x v="3"/>
    <x v="2"/>
    <x v="1"/>
    <x v="3"/>
    <x v="4"/>
    <x v="1"/>
    <x v="1"/>
    <x v="3"/>
    <x v="2"/>
    <x v="5"/>
    <m/>
  </r>
  <r>
    <n v="122"/>
    <d v="2026-02-17T10:16:17"/>
    <d v="2026-02-17T10:19:25"/>
    <s v="anonymous"/>
    <m/>
    <m/>
    <x v="1"/>
    <s v="Jiří "/>
    <s v="Kohout"/>
    <s v="Kostivalová"/>
    <x v="2"/>
    <x v="4"/>
    <x v="1"/>
    <m/>
    <s v="Černé;"/>
    <s v="Kované;"/>
    <x v="3"/>
    <x v="3"/>
    <x v="1"/>
    <x v="1"/>
    <x v="2"/>
    <x v="4"/>
    <x v="2"/>
    <x v="4"/>
    <x v="1"/>
    <x v="5"/>
    <x v="4"/>
    <x v="1"/>
    <x v="4"/>
    <x v="3"/>
    <x v="2"/>
    <x v="4"/>
    <x v="2"/>
    <x v="1"/>
    <x v="4"/>
    <x v="1"/>
    <x v="3"/>
    <m/>
  </r>
  <r>
    <n v="123"/>
    <d v="2026-02-17T10:12:19"/>
    <d v="2026-02-17T10:19:47"/>
    <s v="anonymous"/>
    <m/>
    <m/>
    <x v="1"/>
    <s v="Vlaďka "/>
    <s v="Matoušová "/>
    <s v="Svlačcová"/>
    <x v="1"/>
    <x v="2"/>
    <x v="1"/>
    <m/>
    <s v="Černé;"/>
    <s v="Historizující;"/>
    <x v="3"/>
    <x v="5"/>
    <x v="3"/>
    <x v="3"/>
    <x v="5"/>
    <x v="4"/>
    <x v="4"/>
    <x v="5"/>
    <x v="1"/>
    <x v="4"/>
    <x v="3"/>
    <x v="3"/>
    <x v="2"/>
    <x v="4"/>
    <x v="2"/>
    <x v="2"/>
    <x v="4"/>
    <x v="4"/>
    <x v="4"/>
    <x v="1"/>
    <x v="3"/>
    <m/>
  </r>
  <r>
    <n v="124"/>
    <d v="2026-02-17T10:16:22"/>
    <d v="2026-02-17T10:22:40"/>
    <s v="anonymous"/>
    <m/>
    <m/>
    <x v="1"/>
    <s v="Vladimír"/>
    <s v="Hanzal"/>
    <s v="Kosmatcová"/>
    <x v="2"/>
    <x v="3"/>
    <x v="1"/>
    <m/>
    <s v="Černé;"/>
    <s v="Historizující;"/>
    <x v="3"/>
    <x v="3"/>
    <x v="5"/>
    <x v="3"/>
    <x v="2"/>
    <x v="4"/>
    <x v="4"/>
    <x v="4"/>
    <x v="3"/>
    <x v="1"/>
    <x v="3"/>
    <x v="3"/>
    <x v="2"/>
    <x v="2"/>
    <x v="3"/>
    <x v="2"/>
    <x v="1"/>
    <x v="2"/>
    <x v="3"/>
    <x v="1"/>
    <x v="2"/>
    <m/>
  </r>
  <r>
    <n v="125"/>
    <d v="2026-02-17T10:21:11"/>
    <d v="2026-02-17T10:28:53"/>
    <s v="anonymous"/>
    <m/>
    <m/>
    <x v="1"/>
    <s v="Monika"/>
    <s v="Cihelková"/>
    <s v="Rezedová"/>
    <x v="1"/>
    <x v="3"/>
    <x v="1"/>
    <m/>
    <s v="Nerez;"/>
    <s v="Moderní;"/>
    <x v="3"/>
    <x v="3"/>
    <x v="2"/>
    <x v="3"/>
    <x v="2"/>
    <x v="4"/>
    <x v="5"/>
    <x v="4"/>
    <x v="5"/>
    <x v="4"/>
    <x v="2"/>
    <x v="3"/>
    <x v="2"/>
    <x v="3"/>
    <x v="2"/>
    <x v="2"/>
    <x v="2"/>
    <x v="1"/>
    <x v="3"/>
    <x v="2"/>
    <x v="5"/>
    <m/>
  </r>
  <r>
    <n v="126"/>
    <d v="2026-02-17T10:24:55"/>
    <d v="2026-02-17T10:28:59"/>
    <s v="anonymous"/>
    <m/>
    <m/>
    <x v="1"/>
    <s v="Adéla"/>
    <s v="Houžvičková"/>
    <s v="Hořcová"/>
    <x v="2"/>
    <x v="2"/>
    <x v="1"/>
    <m/>
    <s v="Černé;"/>
    <s v="Moderní;"/>
    <x v="3"/>
    <x v="1"/>
    <x v="4"/>
    <x v="5"/>
    <x v="1"/>
    <x v="1"/>
    <x v="1"/>
    <x v="2"/>
    <x v="2"/>
    <x v="2"/>
    <x v="2"/>
    <x v="3"/>
    <x v="5"/>
    <x v="2"/>
    <x v="3"/>
    <x v="2"/>
    <x v="2"/>
    <x v="2"/>
    <x v="2"/>
    <x v="1"/>
    <x v="4"/>
    <m/>
  </r>
  <r>
    <n v="127"/>
    <d v="2026-02-17T10:23:57"/>
    <d v="2026-02-17T10:29:07"/>
    <s v="anonymous"/>
    <m/>
    <m/>
    <x v="1"/>
    <s v="Lukáš "/>
    <s v="Průcha "/>
    <s v="Čtyřlístková"/>
    <x v="1"/>
    <x v="2"/>
    <x v="1"/>
    <m/>
    <s v="Šedé;"/>
    <s v="Kované;Moderní;"/>
    <x v="2"/>
    <x v="4"/>
    <x v="2"/>
    <x v="1"/>
    <x v="2"/>
    <x v="1"/>
    <x v="2"/>
    <x v="1"/>
    <x v="5"/>
    <x v="4"/>
    <x v="3"/>
    <x v="3"/>
    <x v="1"/>
    <x v="1"/>
    <x v="3"/>
    <x v="2"/>
    <x v="2"/>
    <x v="1"/>
    <x v="2"/>
    <x v="1"/>
    <x v="5"/>
    <m/>
  </r>
  <r>
    <n v="128"/>
    <d v="2026-02-17T09:49:51"/>
    <d v="2026-02-17T10:34:52"/>
    <s v="anonymous"/>
    <m/>
    <m/>
    <x v="1"/>
    <s v="Michal"/>
    <s v="Přiklopil"/>
    <s v="Barvínková"/>
    <x v="1"/>
    <x v="1"/>
    <x v="4"/>
    <s v="Je pravda, že veřejné plochy a zeleň potřebují více péče. Nevadí mi nápad zmodernizovat plochy v moderní parky, nicméně mi 3D nápis přijde jako krom opačným směrem (navíc jako jednoduchý cíl pro připadné vandaly) - raději bych zahrnul skalku, připadně kamenné/betonové prvky obklopené/popnuté zelení."/>
    <s v="Šedé;"/>
    <s v="Historizující;Kované;Moderní;"/>
    <x v="3"/>
    <x v="3"/>
    <x v="1"/>
    <x v="5"/>
    <x v="2"/>
    <x v="3"/>
    <x v="4"/>
    <x v="1"/>
    <x v="1"/>
    <x v="5"/>
    <x v="3"/>
    <x v="4"/>
    <x v="5"/>
    <x v="3"/>
    <x v="4"/>
    <x v="4"/>
    <x v="1"/>
    <x v="4"/>
    <x v="2"/>
    <x v="3"/>
    <x v="5"/>
    <s v="Nepřijde mi nutné všude dávat stejné zábradlí (např. zábradlí u mlýna je originální a má určité kouzlo v daném místě) - nevadí mi vybrat 2, 3 typy, které se budou používat dle umístění/využití a okolí (pro parky jiné než bude např. podél silnice, kde se dělí asfalt a pochozí plochy)"/>
  </r>
  <r>
    <n v="129"/>
    <d v="2026-02-17T10:27:03"/>
    <d v="2026-02-17T10:36:19"/>
    <s v="anonymous"/>
    <m/>
    <m/>
    <x v="1"/>
    <s v="Martina"/>
    <s v="Kunešová"/>
    <s v="Lékořicová"/>
    <x v="2"/>
    <x v="5"/>
    <x v="1"/>
    <m/>
    <s v="Šedé;"/>
    <s v="Moderní;"/>
    <x v="3"/>
    <x v="2"/>
    <x v="1"/>
    <x v="3"/>
    <x v="2"/>
    <x v="3"/>
    <x v="4"/>
    <x v="3"/>
    <x v="5"/>
    <x v="4"/>
    <x v="5"/>
    <x v="4"/>
    <x v="5"/>
    <x v="1"/>
    <x v="3"/>
    <x v="4"/>
    <x v="1"/>
    <x v="1"/>
    <x v="5"/>
    <x v="1"/>
    <x v="5"/>
    <m/>
  </r>
  <r>
    <n v="130"/>
    <d v="2026-02-17T10:33:48"/>
    <d v="2026-02-17T10:41:06"/>
    <s v="anonymous"/>
    <m/>
    <m/>
    <x v="1"/>
    <s v="Zuzana"/>
    <s v="Možná"/>
    <s v="K Oboře"/>
    <x v="2"/>
    <x v="3"/>
    <x v="2"/>
    <s v="Líbí se mi to opravdu hodně"/>
    <s v="Šedé;"/>
    <s v="Moderní;"/>
    <x v="1"/>
    <x v="2"/>
    <x v="5"/>
    <x v="2"/>
    <x v="1"/>
    <x v="5"/>
    <x v="4"/>
    <x v="3"/>
    <x v="3"/>
    <x v="1"/>
    <x v="3"/>
    <x v="3"/>
    <x v="1"/>
    <x v="1"/>
    <x v="3"/>
    <x v="1"/>
    <x v="2"/>
    <x v="4"/>
    <x v="2"/>
    <x v="1"/>
    <x v="3"/>
    <m/>
  </r>
  <r>
    <n v="131"/>
    <d v="2026-02-17T10:37:15"/>
    <d v="2026-02-17T10:41:36"/>
    <s v="anonymous"/>
    <m/>
    <m/>
    <x v="1"/>
    <s v="Vaclav"/>
    <s v="Kokstein"/>
    <s v="Konopná"/>
    <x v="1"/>
    <x v="3"/>
    <x v="5"/>
    <s v="Font “Květnice” bych volil jiný."/>
    <s v="Černé;"/>
    <s v="Moderní;"/>
    <x v="2"/>
    <x v="4"/>
    <x v="2"/>
    <x v="2"/>
    <x v="2"/>
    <x v="2"/>
    <x v="4"/>
    <x v="2"/>
    <x v="2"/>
    <x v="2"/>
    <x v="2"/>
    <x v="2"/>
    <x v="4"/>
    <x v="2"/>
    <x v="2"/>
    <x v="2"/>
    <x v="2"/>
    <x v="2"/>
    <x v="4"/>
    <x v="1"/>
    <x v="4"/>
    <m/>
  </r>
  <r>
    <n v="132"/>
    <d v="2026-02-17T10:37:57"/>
    <d v="2026-02-17T10:46:14"/>
    <s v="anonymous"/>
    <m/>
    <m/>
    <x v="1"/>
    <s v="Robert "/>
    <s v="Dvořák"/>
    <s v="Pampelišková"/>
    <x v="1"/>
    <x v="5"/>
    <x v="1"/>
    <m/>
    <s v="Černé;"/>
    <s v="Historizující;"/>
    <x v="3"/>
    <x v="2"/>
    <x v="2"/>
    <x v="1"/>
    <x v="1"/>
    <x v="4"/>
    <x v="2"/>
    <x v="3"/>
    <x v="1"/>
    <x v="4"/>
    <x v="1"/>
    <x v="1"/>
    <x v="2"/>
    <x v="3"/>
    <x v="2"/>
    <x v="3"/>
    <x v="4"/>
    <x v="2"/>
    <x v="3"/>
    <x v="3"/>
    <x v="1"/>
    <m/>
  </r>
  <r>
    <n v="133"/>
    <d v="2026-02-17T10:47:54"/>
    <d v="2026-02-17T10:54:29"/>
    <s v="anonymous"/>
    <m/>
    <m/>
    <x v="1"/>
    <s v="Eva "/>
    <s v="Staňková"/>
    <s v="Rezedová"/>
    <x v="1"/>
    <x v="2"/>
    <x v="1"/>
    <m/>
    <s v="Černé;"/>
    <s v="Historizující;Kované;"/>
    <x v="3"/>
    <x v="3"/>
    <x v="1"/>
    <x v="3"/>
    <x v="2"/>
    <x v="2"/>
    <x v="2"/>
    <x v="5"/>
    <x v="4"/>
    <x v="3"/>
    <x v="3"/>
    <x v="3"/>
    <x v="4"/>
    <x v="2"/>
    <x v="3"/>
    <x v="4"/>
    <x v="2"/>
    <x v="1"/>
    <x v="4"/>
    <x v="1"/>
    <x v="4"/>
    <m/>
  </r>
  <r>
    <n v="134"/>
    <d v="2026-02-17T10:44:40"/>
    <d v="2026-02-17T10:56:36"/>
    <s v="anonymous"/>
    <m/>
    <m/>
    <x v="1"/>
    <s v="Richard"/>
    <s v="Hrdina"/>
    <s v="Ibišková"/>
    <x v="2"/>
    <x v="3"/>
    <x v="2"/>
    <s v="Podstatné bude, aby se spoluobčané chovali jako lidé a obec park udržovala. Odhozené plechovky, petky,   krabičky od cigaret a jiný odpad ozdobou parku nebude. "/>
    <s v="Černé;"/>
    <s v="Kované;"/>
    <x v="2"/>
    <x v="2"/>
    <x v="2"/>
    <x v="1"/>
    <x v="1"/>
    <x v="3"/>
    <x v="1"/>
    <x v="4"/>
    <x v="1"/>
    <x v="4"/>
    <x v="4"/>
    <x v="3"/>
    <x v="1"/>
    <x v="2"/>
    <x v="3"/>
    <x v="2"/>
    <x v="1"/>
    <x v="2"/>
    <x v="3"/>
    <x v="2"/>
    <x v="1"/>
    <m/>
  </r>
  <r>
    <n v="135"/>
    <d v="2026-02-17T10:53:43"/>
    <d v="2026-02-17T11:10:51"/>
    <s v="anonymous"/>
    <m/>
    <m/>
    <x v="1"/>
    <s v="PharmDr. Gabriela "/>
    <s v="Medvecká"/>
    <s v="Devětsilová"/>
    <x v="1"/>
    <x v="1"/>
    <x v="2"/>
    <m/>
    <s v="Šedé;"/>
    <s v="Moderní;"/>
    <x v="5"/>
    <x v="3"/>
    <x v="1"/>
    <x v="1"/>
    <x v="2"/>
    <x v="1"/>
    <x v="3"/>
    <x v="5"/>
    <x v="4"/>
    <x v="1"/>
    <x v="1"/>
    <x v="5"/>
    <x v="2"/>
    <x v="2"/>
    <x v="3"/>
    <x v="2"/>
    <x v="4"/>
    <x v="1"/>
    <x v="3"/>
    <x v="2"/>
    <x v="2"/>
    <m/>
  </r>
  <r>
    <n v="136"/>
    <d v="2026-02-17T09:35:50"/>
    <d v="2026-02-17T11:12:05"/>
    <s v="anonymous"/>
    <m/>
    <m/>
    <x v="1"/>
    <s v="Luboš"/>
    <s v="Koudelka"/>
    <s v="Ohnicová"/>
    <x v="2"/>
    <x v="3"/>
    <x v="2"/>
    <s v="Naprosto oceňuji zájem zastupitelstva o rozvoj obce"/>
    <s v="Šedé;Černé;"/>
    <s v="Moderní;Kované;"/>
    <x v="3"/>
    <x v="5"/>
    <x v="1"/>
    <x v="3"/>
    <x v="3"/>
    <x v="3"/>
    <x v="2"/>
    <x v="4"/>
    <x v="2"/>
    <x v="5"/>
    <x v="4"/>
    <x v="1"/>
    <x v="2"/>
    <x v="3"/>
    <x v="3"/>
    <x v="1"/>
    <x v="1"/>
    <x v="4"/>
    <x v="2"/>
    <x v="2"/>
    <x v="3"/>
    <s v="V otázce zábradlí je velice problematické stanovit jeden design pro více různých účelů, nicméně důležitá je také otázka bezpečnosti a náročnosti na budoucí údržbu, takže můj názor je že na mole rybníka a kolem mlýna by bylo asi vhodnější zábradlí ladící k budově mlýna viz návrh 2 a 8, ale na jiných prostanstvích bych si dokázal představit kidně modernější ale jednoduchý design s nízkými náklady na údržbu."/>
  </r>
  <r>
    <n v="137"/>
    <d v="2026-02-17T11:04:14"/>
    <d v="2026-02-17T11:12:42"/>
    <s v="anonymous"/>
    <m/>
    <m/>
    <x v="1"/>
    <s v="Petr"/>
    <s v="Beránek"/>
    <s v="Bedrníková"/>
    <x v="2"/>
    <x v="3"/>
    <x v="2"/>
    <s v="Děkuji za to co děláte ."/>
    <s v="Černé;"/>
    <s v="Moderní;Kované;"/>
    <x v="3"/>
    <x v="3"/>
    <x v="1"/>
    <x v="2"/>
    <x v="4"/>
    <x v="2"/>
    <x v="4"/>
    <x v="2"/>
    <x v="2"/>
    <x v="4"/>
    <x v="3"/>
    <x v="5"/>
    <x v="2"/>
    <x v="5"/>
    <x v="3"/>
    <x v="4"/>
    <x v="2"/>
    <x v="1"/>
    <x v="3"/>
    <x v="1"/>
    <x v="4"/>
    <m/>
  </r>
  <r>
    <n v="138"/>
    <d v="2026-02-17T11:07:01"/>
    <d v="2026-02-17T11:15:28"/>
    <s v="anonymous"/>
    <m/>
    <m/>
    <x v="1"/>
    <s v="Kamil "/>
    <s v="Bouzid "/>
    <s v="Svízelová"/>
    <x v="1"/>
    <x v="3"/>
    <x v="1"/>
    <s v="Děkujeme 👍"/>
    <s v="Bílé;"/>
    <s v="Moderní;"/>
    <x v="3"/>
    <x v="3"/>
    <x v="2"/>
    <x v="3"/>
    <x v="2"/>
    <x v="1"/>
    <x v="1"/>
    <x v="4"/>
    <x v="5"/>
    <x v="5"/>
    <x v="3"/>
    <x v="4"/>
    <x v="4"/>
    <x v="2"/>
    <x v="3"/>
    <x v="2"/>
    <x v="2"/>
    <x v="4"/>
    <x v="3"/>
    <x v="2"/>
    <x v="5"/>
    <m/>
  </r>
  <r>
    <n v="139"/>
    <d v="2026-02-17T10:01:17"/>
    <d v="2026-02-17T11:18:12"/>
    <s v="anonymous"/>
    <m/>
    <m/>
    <x v="1"/>
    <s v="Monika"/>
    <s v="Bednářová"/>
    <s v="Čekanková"/>
    <x v="5"/>
    <x v="2"/>
    <x v="1"/>
    <m/>
    <s v="Nerez;"/>
    <s v="Moderní;"/>
    <x v="3"/>
    <x v="1"/>
    <x v="4"/>
    <x v="5"/>
    <x v="1"/>
    <x v="3"/>
    <x v="1"/>
    <x v="1"/>
    <x v="5"/>
    <x v="5"/>
    <x v="3"/>
    <x v="3"/>
    <x v="1"/>
    <x v="1"/>
    <x v="3"/>
    <x v="1"/>
    <x v="1"/>
    <x v="1"/>
    <x v="2"/>
    <x v="2"/>
    <x v="1"/>
    <m/>
  </r>
  <r>
    <n v="140"/>
    <d v="2026-02-17T11:25:04"/>
    <d v="2026-02-17T11:30:18"/>
    <s v="anonymous"/>
    <m/>
    <m/>
    <x v="1"/>
    <s v="Hana"/>
    <s v="Fraňková"/>
    <s v="Vřesová"/>
    <x v="1"/>
    <x v="5"/>
    <x v="1"/>
    <m/>
    <s v="Bílé;"/>
    <s v="Historizující;"/>
    <x v="3"/>
    <x v="3"/>
    <x v="1"/>
    <x v="3"/>
    <x v="1"/>
    <x v="3"/>
    <x v="4"/>
    <x v="4"/>
    <x v="1"/>
    <x v="4"/>
    <x v="3"/>
    <x v="3"/>
    <x v="2"/>
    <x v="1"/>
    <x v="3"/>
    <x v="4"/>
    <x v="1"/>
    <x v="1"/>
    <x v="3"/>
    <x v="2"/>
    <x v="2"/>
    <m/>
  </r>
  <r>
    <n v="141"/>
    <d v="2026-02-17T11:23:34"/>
    <d v="2026-02-17T11:31:12"/>
    <s v="anonymous"/>
    <m/>
    <m/>
    <x v="1"/>
    <s v="Tomáš"/>
    <s v="Kos"/>
    <s v="Diviznová"/>
    <x v="2"/>
    <x v="3"/>
    <x v="2"/>
    <m/>
    <s v="Černé;Šedé;"/>
    <s v="Kované;Moderní;Historizující;"/>
    <x v="3"/>
    <x v="2"/>
    <x v="1"/>
    <x v="1"/>
    <x v="2"/>
    <x v="4"/>
    <x v="3"/>
    <x v="3"/>
    <x v="2"/>
    <x v="5"/>
    <x v="5"/>
    <x v="2"/>
    <x v="5"/>
    <x v="2"/>
    <x v="3"/>
    <x v="1"/>
    <x v="2"/>
    <x v="1"/>
    <x v="4"/>
    <x v="1"/>
    <x v="3"/>
    <s v="V souvislosti s možnou výměnou zábradlí u mlýna v obci je nutné věnovat zvýšenou pozornost bezpečnosti, zejména kvůli riziku pádu z větší výšky.  Zábradlí by mělo být navrženo tak, aby:  mezery mezi svislými prvky nebyly větší než 10 cm, aby se mezi ně nemohlo protáhnout dítě,  výplň nebyla vodorovná (aby po ní děti nemohly šplhat),  výška zábradlí odpovídala místu a výšce možného pádu,  spodní část byla řešena bez mezery, kterou by bylo možné podlézt,  konstrukce byla pevná a dostatečně ukotvená s ohledem na vlhké prostředí u vody.  Vzhledem k tomu, že zde hrozí pád z větší výšky, je potřeba řešit zábradlí tak, aby bylo co nejbezpečnější a minimalizovalo riziko úrazu, především u dětí."/>
  </r>
  <r>
    <n v="142"/>
    <d v="2026-02-17T11:21:08"/>
    <d v="2026-02-17T11:33:30"/>
    <s v="anonymous"/>
    <m/>
    <m/>
    <x v="1"/>
    <s v="Marek"/>
    <s v="Šíma"/>
    <s v="Na Ladech"/>
    <x v="1"/>
    <x v="3"/>
    <x v="2"/>
    <s v="Cokoliv opraveného a uklizeného jak opticky, tak fakticky je super"/>
    <s v="Černé;"/>
    <s v="Kované;"/>
    <x v="3"/>
    <x v="3"/>
    <x v="2"/>
    <x v="5"/>
    <x v="2"/>
    <x v="3"/>
    <x v="4"/>
    <x v="4"/>
    <x v="1"/>
    <x v="1"/>
    <x v="5"/>
    <x v="4"/>
    <x v="2"/>
    <x v="2"/>
    <x v="2"/>
    <x v="2"/>
    <x v="1"/>
    <x v="3"/>
    <x v="1"/>
    <x v="1"/>
    <x v="5"/>
    <m/>
  </r>
  <r>
    <n v="143"/>
    <d v="2026-02-17T11:20:48"/>
    <d v="2026-02-17T11:41:42"/>
    <s v="anonymous"/>
    <m/>
    <m/>
    <x v="1"/>
    <s v="Veronika "/>
    <s v="Šubrtová "/>
    <s v="Devětsilová"/>
    <x v="1"/>
    <x v="3"/>
    <x v="1"/>
    <s v="Vizualizace všech prostranství se mi líbí, ještě víc by se mi líbila v parku nějaká fontánka☺️ "/>
    <s v="Šedé;Černé;"/>
    <s v="Kované;"/>
    <x v="3"/>
    <x v="2"/>
    <x v="2"/>
    <x v="3"/>
    <x v="2"/>
    <x v="4"/>
    <x v="5"/>
    <x v="3"/>
    <x v="1"/>
    <x v="4"/>
    <x v="3"/>
    <x v="3"/>
    <x v="1"/>
    <x v="2"/>
    <x v="2"/>
    <x v="4"/>
    <x v="1"/>
    <x v="1"/>
    <x v="3"/>
    <x v="1"/>
    <x v="3"/>
    <s v="31)podle toho jaké zábradlí se vybere, jestli bude moderní, u mlýna bych nechala to co tam je. "/>
  </r>
  <r>
    <n v="144"/>
    <d v="2026-02-17T11:40:12"/>
    <d v="2026-02-17T11:47:08"/>
    <s v="anonymous"/>
    <m/>
    <m/>
    <x v="1"/>
    <s v="Liliana"/>
    <s v="Kočvarová "/>
    <s v="Šťovíková"/>
    <x v="2"/>
    <x v="3"/>
    <x v="2"/>
    <s v="Návrh se mi moc líbí"/>
    <s v="Nerez;"/>
    <s v="Historizující;"/>
    <x v="3"/>
    <x v="5"/>
    <x v="1"/>
    <x v="3"/>
    <x v="2"/>
    <x v="3"/>
    <x v="5"/>
    <x v="4"/>
    <x v="4"/>
    <x v="2"/>
    <x v="1"/>
    <x v="5"/>
    <x v="3"/>
    <x v="4"/>
    <x v="2"/>
    <x v="1"/>
    <x v="2"/>
    <x v="2"/>
    <x v="3"/>
    <x v="1"/>
    <x v="4"/>
    <s v="Aby nepoutalo větší pozornost než příroda kolem a sloužilo k nechtěnému vběhnutí psa/dítěte do prostoru za ním. Děkuji, že se o Květnici tak hezky staráte!"/>
  </r>
  <r>
    <n v="145"/>
    <d v="2026-02-17T11:46:50"/>
    <d v="2026-02-17T11:53:28"/>
    <s v="anonymous"/>
    <m/>
    <m/>
    <x v="1"/>
    <s v="Natalie"/>
    <s v="Engelmanova"/>
    <s v="K Dobročovicům"/>
    <x v="2"/>
    <x v="2"/>
    <x v="1"/>
    <m/>
    <s v="Šedé;"/>
    <s v="Kované;"/>
    <x v="5"/>
    <x v="3"/>
    <x v="2"/>
    <x v="1"/>
    <x v="1"/>
    <x v="3"/>
    <x v="3"/>
    <x v="3"/>
    <x v="5"/>
    <x v="1"/>
    <x v="5"/>
    <x v="3"/>
    <x v="2"/>
    <x v="5"/>
    <x v="3"/>
    <x v="4"/>
    <x v="1"/>
    <x v="1"/>
    <x v="1"/>
    <x v="3"/>
    <x v="1"/>
    <m/>
  </r>
  <r>
    <n v="146"/>
    <d v="2026-02-17T11:53:08"/>
    <d v="2026-02-17T11:57:22"/>
    <s v="anonymous"/>
    <m/>
    <m/>
    <x v="1"/>
    <s v="David"/>
    <s v="Sura"/>
    <s v="Čtyřlístková"/>
    <x v="1"/>
    <x v="1"/>
    <x v="1"/>
    <m/>
    <s v="Nerez;Černé;"/>
    <s v="Moderní;"/>
    <x v="3"/>
    <x v="3"/>
    <x v="1"/>
    <x v="3"/>
    <x v="1"/>
    <x v="4"/>
    <x v="2"/>
    <x v="3"/>
    <x v="3"/>
    <x v="3"/>
    <x v="2"/>
    <x v="4"/>
    <x v="3"/>
    <x v="1"/>
    <x v="2"/>
    <x v="5"/>
    <x v="1"/>
    <x v="1"/>
    <x v="1"/>
    <x v="1"/>
    <x v="2"/>
    <m/>
  </r>
  <r>
    <n v="147"/>
    <d v="2026-02-17T11:48:11"/>
    <d v="2026-02-17T11:58:47"/>
    <s v="anonymous"/>
    <m/>
    <m/>
    <x v="1"/>
    <s v="Karla "/>
    <s v="Mellerová "/>
    <s v="Do Průhonu"/>
    <x v="2"/>
    <x v="5"/>
    <x v="1"/>
    <m/>
    <s v="Černé;"/>
    <s v="Moderní;"/>
    <x v="4"/>
    <x v="2"/>
    <x v="1"/>
    <x v="3"/>
    <x v="4"/>
    <x v="3"/>
    <x v="2"/>
    <x v="3"/>
    <x v="3"/>
    <x v="4"/>
    <x v="2"/>
    <x v="3"/>
    <x v="2"/>
    <x v="1"/>
    <x v="3"/>
    <x v="4"/>
    <x v="1"/>
    <x v="1"/>
    <x v="2"/>
    <x v="2"/>
    <x v="5"/>
    <s v="Jednoduché, kvalitní, nejlépe bezúdržbové a aby vydrželo"/>
  </r>
  <r>
    <n v="148"/>
    <d v="2026-02-17T11:55:58"/>
    <d v="2026-02-17T12:02:43"/>
    <s v="anonymous"/>
    <m/>
    <m/>
    <x v="1"/>
    <s v="Barbora"/>
    <s v="Typlová"/>
    <s v="Rulíková"/>
    <x v="1"/>
    <x v="3"/>
    <x v="1"/>
    <m/>
    <s v="Šedé;Černé;"/>
    <s v="Historizující;"/>
    <x v="2"/>
    <x v="3"/>
    <x v="2"/>
    <x v="1"/>
    <x v="2"/>
    <x v="1"/>
    <x v="4"/>
    <x v="3"/>
    <x v="1"/>
    <x v="3"/>
    <x v="3"/>
    <x v="1"/>
    <x v="4"/>
    <x v="2"/>
    <x v="2"/>
    <x v="2"/>
    <x v="1"/>
    <x v="4"/>
    <x v="2"/>
    <x v="1"/>
    <x v="5"/>
    <m/>
  </r>
  <r>
    <n v="149"/>
    <d v="2026-02-17T11:56:58"/>
    <d v="2026-02-17T12:03:02"/>
    <s v="anonymous"/>
    <m/>
    <m/>
    <x v="1"/>
    <s v="Marie"/>
    <s v="Šumberová"/>
    <s v="Svízelová"/>
    <x v="2"/>
    <x v="2"/>
    <x v="2"/>
    <m/>
    <s v="Nerez;"/>
    <s v="Moderní;"/>
    <x v="2"/>
    <x v="3"/>
    <x v="1"/>
    <x v="3"/>
    <x v="3"/>
    <x v="3"/>
    <x v="3"/>
    <x v="3"/>
    <x v="3"/>
    <x v="3"/>
    <x v="3"/>
    <x v="3"/>
    <x v="2"/>
    <x v="2"/>
    <x v="3"/>
    <x v="4"/>
    <x v="1"/>
    <x v="1"/>
    <x v="5"/>
    <x v="1"/>
    <x v="2"/>
    <m/>
  </r>
  <r>
    <n v="150"/>
    <d v="2026-02-17T11:51:56"/>
    <d v="2026-02-17T12:05:40"/>
    <s v="anonymous"/>
    <m/>
    <m/>
    <x v="1"/>
    <s v="Jana"/>
    <s v="Králová "/>
    <s v="V Zelených"/>
    <x v="4"/>
    <x v="1"/>
    <x v="4"/>
    <s v="Zachovejte zelené  plochy a nevymýšlejte zbytečnosti"/>
    <s v="Šedé;"/>
    <s v="Moderní;"/>
    <x v="1"/>
    <x v="2"/>
    <x v="4"/>
    <x v="5"/>
    <x v="4"/>
    <x v="4"/>
    <x v="2"/>
    <x v="1"/>
    <x v="2"/>
    <x v="3"/>
    <x v="3"/>
    <x v="4"/>
    <x v="5"/>
    <x v="1"/>
    <x v="1"/>
    <x v="4"/>
    <x v="1"/>
    <x v="1"/>
    <x v="1"/>
    <x v="2"/>
    <x v="3"/>
    <m/>
  </r>
  <r>
    <n v="151"/>
    <d v="2026-02-17T12:03:03"/>
    <d v="2026-02-17T12:09:49"/>
    <s v="anonymous"/>
    <m/>
    <m/>
    <x v="1"/>
    <s v="Jaroslav"/>
    <s v="Marek"/>
    <s v="Zázvorová"/>
    <x v="1"/>
    <x v="4"/>
    <x v="1"/>
    <m/>
    <s v="Šedé;"/>
    <s v="Kované;"/>
    <x v="2"/>
    <x v="1"/>
    <x v="1"/>
    <x v="3"/>
    <x v="4"/>
    <x v="1"/>
    <x v="4"/>
    <x v="1"/>
    <x v="1"/>
    <x v="4"/>
    <x v="5"/>
    <x v="4"/>
    <x v="1"/>
    <x v="3"/>
    <x v="3"/>
    <x v="1"/>
    <x v="4"/>
    <x v="4"/>
    <x v="3"/>
    <x v="2"/>
    <x v="5"/>
    <m/>
  </r>
  <r>
    <n v="152"/>
    <d v="2026-02-17T12:07:15"/>
    <d v="2026-02-17T12:10:13"/>
    <s v="anonymous"/>
    <m/>
    <m/>
    <x v="1"/>
    <s v="Tomáš "/>
    <s v="Geisler"/>
    <s v="Bez názvu (ulice směrem na Dobročovice)"/>
    <x v="5"/>
    <x v="2"/>
    <x v="3"/>
    <s v="V parku více stromů. V létě tam bude výheň."/>
    <s v="Černé;"/>
    <s v="Moderní;"/>
    <x v="3"/>
    <x v="3"/>
    <x v="2"/>
    <x v="1"/>
    <x v="2"/>
    <x v="5"/>
    <x v="4"/>
    <x v="4"/>
    <x v="5"/>
    <x v="3"/>
    <x v="3"/>
    <x v="3"/>
    <x v="5"/>
    <x v="3"/>
    <x v="3"/>
    <x v="1"/>
    <x v="2"/>
    <x v="1"/>
    <x v="2"/>
    <x v="2"/>
    <x v="4"/>
    <m/>
  </r>
  <r>
    <n v="153"/>
    <d v="2026-02-17T12:13:03"/>
    <d v="2026-02-17T12:16:37"/>
    <s v="anonymous"/>
    <m/>
    <m/>
    <x v="1"/>
    <s v="Martin"/>
    <s v="Vrána"/>
    <s v="Na Ladech"/>
    <x v="2"/>
    <x v="3"/>
    <x v="4"/>
    <s v="Meli bychom byt radi, ze mame na obci tyto aktivity, ktere modernizuji prostredi - park je skvely napad, neustale chodikme na prochazky a s prichazejicim miminkem moc ocenime. Nechapu, ze nekdo muze nesouhlasit. "/>
    <s v="Šedé;"/>
    <s v="Moderní;"/>
    <x v="1"/>
    <x v="1"/>
    <x v="1"/>
    <x v="2"/>
    <x v="2"/>
    <x v="4"/>
    <x v="2"/>
    <x v="2"/>
    <x v="2"/>
    <x v="3"/>
    <x v="2"/>
    <x v="2"/>
    <x v="5"/>
    <x v="5"/>
    <x v="1"/>
    <x v="5"/>
    <x v="2"/>
    <x v="2"/>
    <x v="3"/>
    <x v="1"/>
    <x v="4"/>
    <s v="Moderni reseni - kompletne. "/>
  </r>
  <r>
    <n v="154"/>
    <d v="2026-02-17T12:07:16"/>
    <d v="2026-02-17T12:20:16"/>
    <s v="anonymous"/>
    <m/>
    <m/>
    <x v="1"/>
    <s v="Lucie"/>
    <s v="Křížová"/>
    <s v="Šťovíková"/>
    <x v="1"/>
    <x v="5"/>
    <x v="1"/>
    <m/>
    <s v="Černé;"/>
    <s v="Moderní;"/>
    <x v="3"/>
    <x v="4"/>
    <x v="1"/>
    <x v="2"/>
    <x v="2"/>
    <x v="5"/>
    <x v="1"/>
    <x v="2"/>
    <x v="2"/>
    <x v="3"/>
    <x v="2"/>
    <x v="2"/>
    <x v="3"/>
    <x v="1"/>
    <x v="2"/>
    <x v="4"/>
    <x v="2"/>
    <x v="2"/>
    <x v="2"/>
    <x v="2"/>
    <x v="3"/>
    <s v="Zabradli u mlyna sice dokresluje celkovy charakter stavby, nicmene nepusobi zrovna bezpecne a funkcne, coz se od zabradli primarne ocekava, kord kdyz si v okoli casto hraji deti."/>
  </r>
  <r>
    <n v="155"/>
    <d v="2026-02-17T12:20:03"/>
    <d v="2026-02-17T12:25:12"/>
    <s v="anonymous"/>
    <m/>
    <m/>
    <x v="1"/>
    <s v="Josef"/>
    <s v="Juráš"/>
    <s v="Tisová"/>
    <x v="2"/>
    <x v="3"/>
    <x v="2"/>
    <s v="Skvělá práce, tahle část obce si zaslouží zútulnění!_x000a__x000a_"/>
    <s v="Černé;"/>
    <s v="Kované;"/>
    <x v="3"/>
    <x v="2"/>
    <x v="2"/>
    <x v="1"/>
    <x v="2"/>
    <x v="3"/>
    <x v="2"/>
    <x v="3"/>
    <x v="3"/>
    <x v="4"/>
    <x v="3"/>
    <x v="3"/>
    <x v="1"/>
    <x v="2"/>
    <x v="3"/>
    <x v="4"/>
    <x v="2"/>
    <x v="2"/>
    <x v="4"/>
    <x v="1"/>
    <x v="2"/>
    <m/>
  </r>
  <r>
    <n v="156"/>
    <d v="2026-02-17T12:20:44"/>
    <d v="2026-02-17T12:26:34"/>
    <s v="anonymous"/>
    <m/>
    <m/>
    <x v="1"/>
    <s v="Tereza"/>
    <s v="Palašová"/>
    <s v="Orchidejová"/>
    <x v="1"/>
    <x v="5"/>
    <x v="1"/>
    <m/>
    <s v="Šedé;"/>
    <s v="Moderní;"/>
    <x v="1"/>
    <x v="4"/>
    <x v="1"/>
    <x v="1"/>
    <x v="2"/>
    <x v="3"/>
    <x v="4"/>
    <x v="2"/>
    <x v="2"/>
    <x v="5"/>
    <x v="3"/>
    <x v="4"/>
    <x v="2"/>
    <x v="1"/>
    <x v="3"/>
    <x v="1"/>
    <x v="2"/>
    <x v="3"/>
    <x v="5"/>
    <x v="2"/>
    <x v="5"/>
    <m/>
  </r>
  <r>
    <n v="157"/>
    <d v="2026-02-17T12:31:11"/>
    <d v="2026-02-17T12:31:16"/>
    <s v="anonymous"/>
    <m/>
    <m/>
    <x v="0"/>
    <m/>
    <m/>
    <m/>
    <x v="0"/>
    <x v="0"/>
    <x v="0"/>
    <m/>
    <m/>
    <m/>
    <x v="0"/>
    <x v="0"/>
    <x v="0"/>
    <x v="0"/>
    <x v="0"/>
    <x v="0"/>
    <x v="0"/>
    <x v="0"/>
    <x v="0"/>
    <x v="0"/>
    <x v="0"/>
    <x v="0"/>
    <x v="0"/>
    <x v="0"/>
    <x v="0"/>
    <x v="0"/>
    <x v="0"/>
    <x v="0"/>
    <x v="0"/>
    <x v="0"/>
    <x v="0"/>
    <m/>
  </r>
  <r>
    <n v="158"/>
    <d v="2026-02-17T12:18:59"/>
    <d v="2026-02-17T12:32:30"/>
    <s v="anonymous"/>
    <m/>
    <m/>
    <x v="1"/>
    <s v="Jana"/>
    <s v="Urbanová"/>
    <s v="Vřesová"/>
    <x v="1"/>
    <x v="2"/>
    <x v="1"/>
    <s v="Mám trochu problém s mlatem na cestách, jeho údržba je dost náročná. Nevím, jestli máte dostatek zkušeností s jeho údržbou"/>
    <s v="Šedé;"/>
    <s v="Moderní;"/>
    <x v="2"/>
    <x v="2"/>
    <x v="2"/>
    <x v="2"/>
    <x v="1"/>
    <x v="1"/>
    <x v="2"/>
    <x v="3"/>
    <x v="3"/>
    <x v="3"/>
    <x v="3"/>
    <x v="3"/>
    <x v="2"/>
    <x v="2"/>
    <x v="3"/>
    <x v="2"/>
    <x v="1"/>
    <x v="1"/>
    <x v="2"/>
    <x v="1"/>
    <x v="2"/>
    <m/>
  </r>
  <r>
    <n v="159"/>
    <d v="2026-02-17T12:29:51"/>
    <d v="2026-02-17T12:38:10"/>
    <s v="anonymous"/>
    <m/>
    <m/>
    <x v="1"/>
    <s v="Kateřina "/>
    <s v="Horbowyjová "/>
    <s v="Šťavelová"/>
    <x v="1"/>
    <x v="5"/>
    <x v="1"/>
    <m/>
    <s v="Černé;Šedé;"/>
    <s v="Historizující;Kované;"/>
    <x v="2"/>
    <x v="3"/>
    <x v="1"/>
    <x v="3"/>
    <x v="2"/>
    <x v="3"/>
    <x v="4"/>
    <x v="4"/>
    <x v="1"/>
    <x v="5"/>
    <x v="5"/>
    <x v="1"/>
    <x v="3"/>
    <x v="3"/>
    <x v="3"/>
    <x v="4"/>
    <x v="1"/>
    <x v="1"/>
    <x v="2"/>
    <x v="2"/>
    <x v="3"/>
    <m/>
  </r>
  <r>
    <n v="160"/>
    <d v="2026-02-17T12:42:38"/>
    <d v="2026-02-17T12:46:52"/>
    <s v="anonymous"/>
    <m/>
    <m/>
    <x v="1"/>
    <s v="Lucie"/>
    <s v="Hanzlickova "/>
    <s v="Kostivalová"/>
    <x v="1"/>
    <x v="2"/>
    <x v="1"/>
    <m/>
    <s v="Černé;"/>
    <s v="Moderní;"/>
    <x v="2"/>
    <x v="4"/>
    <x v="2"/>
    <x v="5"/>
    <x v="2"/>
    <x v="1"/>
    <x v="4"/>
    <x v="3"/>
    <x v="2"/>
    <x v="2"/>
    <x v="2"/>
    <x v="2"/>
    <x v="2"/>
    <x v="1"/>
    <x v="3"/>
    <x v="1"/>
    <x v="1"/>
    <x v="1"/>
    <x v="3"/>
    <x v="1"/>
    <x v="3"/>
    <m/>
  </r>
  <r>
    <n v="161"/>
    <d v="2026-02-17T12:48:28"/>
    <d v="2026-02-17T12:49:03"/>
    <s v="anonymous"/>
    <m/>
    <m/>
    <x v="0"/>
    <m/>
    <m/>
    <m/>
    <x v="0"/>
    <x v="0"/>
    <x v="0"/>
    <m/>
    <m/>
    <m/>
    <x v="0"/>
    <x v="0"/>
    <x v="0"/>
    <x v="0"/>
    <x v="0"/>
    <x v="0"/>
    <x v="0"/>
    <x v="0"/>
    <x v="0"/>
    <x v="0"/>
    <x v="0"/>
    <x v="0"/>
    <x v="0"/>
    <x v="0"/>
    <x v="0"/>
    <x v="0"/>
    <x v="0"/>
    <x v="0"/>
    <x v="0"/>
    <x v="0"/>
    <x v="0"/>
    <m/>
  </r>
  <r>
    <n v="162"/>
    <d v="2026-02-17T12:49:20"/>
    <d v="2026-02-17T12:49:32"/>
    <s v="anonymous"/>
    <m/>
    <m/>
    <x v="0"/>
    <m/>
    <m/>
    <m/>
    <x v="0"/>
    <x v="0"/>
    <x v="0"/>
    <m/>
    <m/>
    <m/>
    <x v="0"/>
    <x v="0"/>
    <x v="0"/>
    <x v="0"/>
    <x v="0"/>
    <x v="0"/>
    <x v="0"/>
    <x v="0"/>
    <x v="0"/>
    <x v="0"/>
    <x v="0"/>
    <x v="0"/>
    <x v="0"/>
    <x v="0"/>
    <x v="0"/>
    <x v="0"/>
    <x v="0"/>
    <x v="0"/>
    <x v="0"/>
    <x v="0"/>
    <x v="0"/>
    <m/>
  </r>
  <r>
    <n v="163"/>
    <d v="2026-02-17T12:49:49"/>
    <d v="2026-02-17T13:02:41"/>
    <s v="anonymous"/>
    <m/>
    <m/>
    <x v="1"/>
    <s v="Josef "/>
    <s v="PIitor"/>
    <s v="V Zelených"/>
    <x v="3"/>
    <x v="1"/>
    <x v="1"/>
    <s v="Plocha cest je na velikost zeleně příliš velká,_x000a__x000a_stačila by cestička kolem vánočního stromu._x000a__x000a_kontejnerová kavárna je nesmysl, kdo by tam chodil a ještě to bude hyzdit zeleň."/>
    <s v="Šedé;Černé;"/>
    <s v="Historizující;Kované;"/>
    <x v="2"/>
    <x v="2"/>
    <x v="3"/>
    <x v="4"/>
    <x v="5"/>
    <x v="4"/>
    <x v="2"/>
    <x v="4"/>
    <x v="4"/>
    <x v="4"/>
    <x v="3"/>
    <x v="3"/>
    <x v="3"/>
    <x v="4"/>
    <x v="2"/>
    <x v="3"/>
    <x v="3"/>
    <x v="2"/>
    <x v="1"/>
    <x v="1"/>
    <x v="2"/>
    <m/>
  </r>
  <r>
    <n v="164"/>
    <d v="2026-02-17T13:02:56"/>
    <d v="2026-02-17T13:16:12"/>
    <s v="anonymous"/>
    <m/>
    <m/>
    <x v="1"/>
    <s v="Jana"/>
    <s v="Pitor Fousková"/>
    <s v="V Zelených"/>
    <x v="3"/>
    <x v="1"/>
    <x v="1"/>
    <s v="Zastavění parku a zničení zeleně se mi nelíbí,_x000a_příliš mnoho cest na tak malý prostor._x000a_Ze zkušenosti vím, že cesty v parku jsou při mokru nepoužitelné kvůli špatnému povrchu, jako v cesty v parku u Rybárny. Kavárna v parku je nevhodná."/>
    <s v="Šedé;Černé;"/>
    <s v="Historizující;Kované;"/>
    <x v="2"/>
    <x v="3"/>
    <x v="3"/>
    <x v="4"/>
    <x v="4"/>
    <x v="5"/>
    <x v="2"/>
    <x v="1"/>
    <x v="4"/>
    <x v="4"/>
    <x v="2"/>
    <x v="2"/>
    <x v="3"/>
    <x v="4"/>
    <x v="2"/>
    <x v="3"/>
    <x v="2"/>
    <x v="2"/>
    <x v="5"/>
    <x v="3"/>
    <x v="2"/>
    <m/>
  </r>
  <r>
    <n v="165"/>
    <d v="2026-02-17T13:14:01"/>
    <d v="2026-02-17T13:18:34"/>
    <s v="anonymous"/>
    <m/>
    <m/>
    <x v="1"/>
    <s v="Michal"/>
    <s v="Kočí"/>
    <s v="Vlaštovičníková"/>
    <x v="1"/>
    <x v="4"/>
    <x v="1"/>
    <m/>
    <s v="Bílé;"/>
    <s v="Moderní;"/>
    <x v="5"/>
    <x v="2"/>
    <x v="2"/>
    <x v="5"/>
    <x v="1"/>
    <x v="3"/>
    <x v="2"/>
    <x v="3"/>
    <x v="3"/>
    <x v="3"/>
    <x v="3"/>
    <x v="3"/>
    <x v="1"/>
    <x v="1"/>
    <x v="1"/>
    <x v="2"/>
    <x v="1"/>
    <x v="1"/>
    <x v="3"/>
    <x v="2"/>
    <x v="2"/>
    <m/>
  </r>
  <r>
    <n v="166"/>
    <d v="2026-02-17T13:12:32"/>
    <d v="2026-02-17T13:26:55"/>
    <s v="anonymous"/>
    <m/>
    <m/>
    <x v="1"/>
    <s v="Ctibor "/>
    <s v="Novák"/>
    <s v="Slunečnicová"/>
    <x v="4"/>
    <x v="1"/>
    <x v="3"/>
    <s v="Dobrý den, osobně bych uvítal více přírodní, přirozenější formu parku, bez nápisu a jiných umělých prvků. Otázka je zda by tento park byl vůbec využíván, pokud se nachází blízko relativně frekventované křižovatky. "/>
    <s v="Nerez;Šedé;Černé;"/>
    <s v="Historizující;"/>
    <x v="3"/>
    <x v="3"/>
    <x v="1"/>
    <x v="3"/>
    <x v="3"/>
    <x v="4"/>
    <x v="2"/>
    <x v="4"/>
    <x v="4"/>
    <x v="1"/>
    <x v="4"/>
    <x v="1"/>
    <x v="2"/>
    <x v="2"/>
    <x v="1"/>
    <x v="2"/>
    <x v="4"/>
    <x v="4"/>
    <x v="2"/>
    <x v="3"/>
    <x v="2"/>
    <m/>
  </r>
  <r>
    <n v="167"/>
    <d v="2026-02-17T13:33:57"/>
    <d v="2026-02-17T13:34:04"/>
    <s v="anonymous"/>
    <m/>
    <m/>
    <x v="0"/>
    <m/>
    <m/>
    <m/>
    <x v="0"/>
    <x v="0"/>
    <x v="0"/>
    <m/>
    <m/>
    <m/>
    <x v="0"/>
    <x v="0"/>
    <x v="0"/>
    <x v="0"/>
    <x v="0"/>
    <x v="0"/>
    <x v="0"/>
    <x v="0"/>
    <x v="0"/>
    <x v="0"/>
    <x v="0"/>
    <x v="0"/>
    <x v="0"/>
    <x v="0"/>
    <x v="0"/>
    <x v="0"/>
    <x v="0"/>
    <x v="0"/>
    <x v="0"/>
    <x v="0"/>
    <x v="0"/>
    <m/>
  </r>
  <r>
    <n v="168"/>
    <d v="2026-02-17T13:48:43"/>
    <d v="2026-02-17T13:48:51"/>
    <s v="anonymous"/>
    <m/>
    <m/>
    <x v="0"/>
    <m/>
    <m/>
    <m/>
    <x v="0"/>
    <x v="0"/>
    <x v="0"/>
    <m/>
    <m/>
    <m/>
    <x v="0"/>
    <x v="0"/>
    <x v="0"/>
    <x v="0"/>
    <x v="0"/>
    <x v="0"/>
    <x v="0"/>
    <x v="0"/>
    <x v="0"/>
    <x v="0"/>
    <x v="0"/>
    <x v="0"/>
    <x v="0"/>
    <x v="0"/>
    <x v="0"/>
    <x v="0"/>
    <x v="0"/>
    <x v="0"/>
    <x v="0"/>
    <x v="0"/>
    <x v="0"/>
    <m/>
  </r>
  <r>
    <n v="169"/>
    <d v="2026-02-17T13:57:29"/>
    <d v="2026-02-17T13:59:36"/>
    <s v="anonymous"/>
    <m/>
    <m/>
    <x v="1"/>
    <s v="Olga "/>
    <s v="Leynzon "/>
    <s v="Devětsilová"/>
    <x v="2"/>
    <x v="3"/>
    <x v="1"/>
    <m/>
    <s v="Černé;"/>
    <s v="Kované;"/>
    <x v="3"/>
    <x v="2"/>
    <x v="2"/>
    <x v="1"/>
    <x v="2"/>
    <x v="1"/>
    <x v="2"/>
    <x v="3"/>
    <x v="3"/>
    <x v="3"/>
    <x v="3"/>
    <x v="1"/>
    <x v="1"/>
    <x v="1"/>
    <x v="3"/>
    <x v="1"/>
    <x v="2"/>
    <x v="1"/>
    <x v="3"/>
    <x v="1"/>
    <x v="3"/>
    <m/>
  </r>
  <r>
    <n v="170"/>
    <d v="2026-02-17T13:57:16"/>
    <d v="2026-02-17T14:05:38"/>
    <s v="anonymous"/>
    <m/>
    <m/>
    <x v="1"/>
    <s v="Barbora"/>
    <s v="Kohutová"/>
    <s v="Devětsilová"/>
    <x v="2"/>
    <x v="3"/>
    <x v="1"/>
    <m/>
    <s v="Černé;"/>
    <s v="Moderní;"/>
    <x v="2"/>
    <x v="2"/>
    <x v="3"/>
    <x v="2"/>
    <x v="1"/>
    <x v="5"/>
    <x v="1"/>
    <x v="3"/>
    <x v="3"/>
    <x v="3"/>
    <x v="3"/>
    <x v="3"/>
    <x v="5"/>
    <x v="3"/>
    <x v="2"/>
    <x v="1"/>
    <x v="2"/>
    <x v="2"/>
    <x v="4"/>
    <x v="1"/>
    <x v="3"/>
    <m/>
  </r>
  <r>
    <n v="171"/>
    <d v="2026-02-17T13:41:34"/>
    <d v="2026-02-17T14:11:34"/>
    <s v="anonymous"/>
    <m/>
    <m/>
    <x v="1"/>
    <s v="Ondřej"/>
    <s v="Štarha"/>
    <s v="K Dobročovicům"/>
    <x v="2"/>
    <x v="3"/>
    <x v="2"/>
    <s v="Ne, myslím, že práci odvádíte skvělou a věřím, že návrhy předcházelo již výběrové řízení. Nikdy se nezavděčíte všem &lt;3"/>
    <s v="Černé;"/>
    <s v="Historizující;"/>
    <x v="3"/>
    <x v="5"/>
    <x v="5"/>
    <x v="1"/>
    <x v="1"/>
    <x v="5"/>
    <x v="1"/>
    <x v="4"/>
    <x v="4"/>
    <x v="4"/>
    <x v="4"/>
    <x v="5"/>
    <x v="1"/>
    <x v="3"/>
    <x v="2"/>
    <x v="1"/>
    <x v="4"/>
    <x v="4"/>
    <x v="3"/>
    <x v="1"/>
    <x v="5"/>
    <m/>
  </r>
  <r>
    <n v="172"/>
    <d v="2026-02-17T14:05:29"/>
    <d v="2026-02-17T14:13:45"/>
    <s v="anonymous"/>
    <m/>
    <m/>
    <x v="1"/>
    <s v="Zdeněk"/>
    <s v="Maleček"/>
    <s v="Devětsilová"/>
    <x v="2"/>
    <x v="3"/>
    <x v="1"/>
    <m/>
    <s v="Černé;Nerez;"/>
    <s v="Moderní;"/>
    <x v="3"/>
    <x v="2"/>
    <x v="3"/>
    <x v="5"/>
    <x v="2"/>
    <x v="5"/>
    <x v="3"/>
    <x v="1"/>
    <x v="2"/>
    <x v="5"/>
    <x v="4"/>
    <x v="1"/>
    <x v="1"/>
    <x v="3"/>
    <x v="3"/>
    <x v="1"/>
    <x v="3"/>
    <x v="4"/>
    <x v="5"/>
    <x v="2"/>
    <x v="4"/>
    <m/>
  </r>
  <r>
    <n v="173"/>
    <d v="2026-02-17T13:56:02"/>
    <d v="2026-02-17T14:14:00"/>
    <s v="anonymous"/>
    <m/>
    <m/>
    <x v="0"/>
    <s v="Jan"/>
    <s v="Hájek"/>
    <s v="Rezedová"/>
    <x v="1"/>
    <x v="3"/>
    <x v="1"/>
    <m/>
    <s v="Černé;"/>
    <s v="Kované;"/>
    <x v="2"/>
    <x v="2"/>
    <x v="3"/>
    <x v="3"/>
    <x v="3"/>
    <x v="4"/>
    <x v="2"/>
    <x v="2"/>
    <x v="2"/>
    <x v="1"/>
    <x v="4"/>
    <x v="1"/>
    <x v="1"/>
    <x v="1"/>
    <x v="2"/>
    <x v="2"/>
    <x v="2"/>
    <x v="1"/>
    <x v="3"/>
    <x v="1"/>
    <x v="4"/>
    <m/>
  </r>
  <r>
    <n v="174"/>
    <d v="2026-02-17T13:45:44"/>
    <d v="2026-02-17T14:16:06"/>
    <s v="anonymous"/>
    <m/>
    <m/>
    <x v="1"/>
    <s v="Ondra"/>
    <s v="Trantina"/>
    <s v="Vřesová"/>
    <x v="4"/>
    <x v="2"/>
    <x v="2"/>
    <s v="Vizualizace vyžaduje hodně představivosti, především  v kontextu výstavby, která se okolo připravuje. Určitě jsem rád za každou plochu, která přispěje k zachování zeleně v rámci obce, ale park u Rybárny mi přijde dostačující. A kavárna v dochozí vzdálenosti od restaurace U lávky se, dle mého názoru, neuživí. Pro mne, jako obyvatele Květnice III, je to příliš vzdálené. "/>
    <s v="Šedé;"/>
    <s v="Historizující;Moderní;"/>
    <x v="2"/>
    <x v="2"/>
    <x v="2"/>
    <x v="4"/>
    <x v="2"/>
    <x v="4"/>
    <x v="5"/>
    <x v="3"/>
    <x v="3"/>
    <x v="4"/>
    <x v="3"/>
    <x v="3"/>
    <x v="5"/>
    <x v="2"/>
    <x v="2"/>
    <x v="4"/>
    <x v="1"/>
    <x v="2"/>
    <x v="2"/>
    <x v="1"/>
    <x v="2"/>
    <m/>
  </r>
  <r>
    <n v="175"/>
    <d v="2026-02-17T14:32:08"/>
    <d v="2026-02-17T14:51:16"/>
    <s v="anonymous"/>
    <m/>
    <m/>
    <x v="1"/>
    <s v="Jan"/>
    <s v="Dufek"/>
    <s v="Rulíková"/>
    <x v="5"/>
    <x v="4"/>
    <x v="4"/>
    <s v="Mlatove cesty v parku Proutnice nejsou v idealni kondici, vzhledem k blizkosti vody asi tezko nekdy budou. chodit tam s malymi detmi od rijna do kvetna neni prijemne. Skoda, ze si z toho obec nevezme ponauceni. Kvetnice nejsou Dolomity, kde se dest hned vsakne. Pokud by se mely investovat prostredky, tak bych to rad videl do neceho trvaleho a udrzitelneho. Chapu, ze krizovatka na rozcesti je polozena vyse, ale i tak bych se primlouval alespon za zamkovou dlazbu, aby tam treba mohly jezdit deti na odrazedlech."/>
    <s v="Nerez;"/>
    <s v="Moderní;"/>
    <x v="5"/>
    <x v="2"/>
    <x v="5"/>
    <x v="5"/>
    <x v="1"/>
    <x v="3"/>
    <x v="2"/>
    <x v="2"/>
    <x v="2"/>
    <x v="5"/>
    <x v="2"/>
    <x v="2"/>
    <x v="2"/>
    <x v="3"/>
    <x v="3"/>
    <x v="1"/>
    <x v="1"/>
    <x v="1"/>
    <x v="4"/>
    <x v="1"/>
    <x v="5"/>
    <s v="Pral bych si jednoduche a trvale udrzitelne zabradli. Idelane nerezove a aby to uneslo i cloveka, kdyz na tom bude sedet. Do budoucna nebude treba resit lakovani a ani ulamane (poskozene) sprusle. "/>
  </r>
  <r>
    <n v="176"/>
    <d v="2026-02-17T14:48:57"/>
    <d v="2026-02-17T14:57:47"/>
    <s v="anonymous"/>
    <m/>
    <m/>
    <x v="1"/>
    <s v="Miloš"/>
    <s v="Kotrba"/>
    <s v="Lékořicová"/>
    <x v="5"/>
    <x v="2"/>
    <x v="1"/>
    <s v="V návrhu není zohledněn poměrně nevzhledný betonový sloup s elektrickým vedením který návrh na úpravu zásadně degraduje."/>
    <s v="Černé;"/>
    <s v="Kované;"/>
    <x v="3"/>
    <x v="5"/>
    <x v="1"/>
    <x v="1"/>
    <x v="1"/>
    <x v="5"/>
    <x v="1"/>
    <x v="5"/>
    <x v="4"/>
    <x v="4"/>
    <x v="5"/>
    <x v="4"/>
    <x v="1"/>
    <x v="3"/>
    <x v="3"/>
    <x v="4"/>
    <x v="1"/>
    <x v="4"/>
    <x v="3"/>
    <x v="1"/>
    <x v="3"/>
    <m/>
  </r>
  <r>
    <n v="177"/>
    <d v="2026-02-17T15:02:05"/>
    <d v="2026-02-17T15:05:19"/>
    <s v="anonymous"/>
    <m/>
    <m/>
    <x v="1"/>
    <s v="Martin"/>
    <s v="Svoboda"/>
    <s v="Koniklecová"/>
    <x v="1"/>
    <x v="3"/>
    <x v="1"/>
    <m/>
    <s v="Šedé;Nerez;"/>
    <s v="Historizující;Kované;"/>
    <x v="5"/>
    <x v="3"/>
    <x v="1"/>
    <x v="1"/>
    <x v="2"/>
    <x v="1"/>
    <x v="3"/>
    <x v="4"/>
    <x v="1"/>
    <x v="4"/>
    <x v="4"/>
    <x v="1"/>
    <x v="4"/>
    <x v="1"/>
    <x v="3"/>
    <x v="4"/>
    <x v="1"/>
    <x v="4"/>
    <x v="1"/>
    <x v="1"/>
    <x v="3"/>
    <m/>
  </r>
  <r>
    <n v="178"/>
    <d v="2026-02-17T14:52:41"/>
    <d v="2026-02-17T15:07:07"/>
    <s v="anonymous"/>
    <m/>
    <m/>
    <x v="1"/>
    <s v="Jan"/>
    <s v="Zelený"/>
    <s v="Ke Tvrzi"/>
    <x v="2"/>
    <x v="5"/>
    <x v="2"/>
    <s v="Květinové záhony vnímám velmi pozitivně – ke Květnici se skvěle hodí a podobná řešení fungují i jinde, třeba v Klánovicích, kde podél hlavní ulice kvetou postupně různé cibuloviny a působí to opravdu hezky a přirozeně._x000a__x000a_Osobně už na mě ale plánovaný velký nápis působí trochu příliš výrazně. Někdy totiž platí, že „méně je více“, a květnického brandingu, který se mi jinak opravdu líbí, už je ve veřejném prostoru poměrně dost. Možná by stálo za zvážení zůstat spíše u jemnějších a přirozenějších prvků, které obec reprezentují nenápadně, ale o to vkusněji."/>
    <s v="Černé;Šedé;Nerez;Bílé;"/>
    <s v="Historizující;Kované;"/>
    <x v="3"/>
    <x v="3"/>
    <x v="1"/>
    <x v="3"/>
    <x v="2"/>
    <x v="1"/>
    <x v="3"/>
    <x v="5"/>
    <x v="4"/>
    <x v="1"/>
    <x v="5"/>
    <x v="4"/>
    <x v="1"/>
    <x v="1"/>
    <x v="3"/>
    <x v="2"/>
    <x v="3"/>
    <x v="3"/>
    <x v="2"/>
    <x v="1"/>
    <x v="2"/>
    <m/>
  </r>
  <r>
    <n v="179"/>
    <d v="2026-02-17T15:00:06"/>
    <d v="2026-02-17T15:16:29"/>
    <s v="anonymous"/>
    <m/>
    <m/>
    <x v="1"/>
    <s v="Jaroslav"/>
    <s v="Kulič"/>
    <s v="K Dobročovicům"/>
    <x v="2"/>
    <x v="5"/>
    <x v="2"/>
    <s v="hezké , nápis Květnice není potřeba "/>
    <s v="Nerez;"/>
    <s v="Moderní;"/>
    <x v="5"/>
    <x v="2"/>
    <x v="1"/>
    <x v="2"/>
    <x v="3"/>
    <x v="1"/>
    <x v="2"/>
    <x v="2"/>
    <x v="2"/>
    <x v="3"/>
    <x v="3"/>
    <x v="4"/>
    <x v="3"/>
    <x v="1"/>
    <x v="4"/>
    <x v="4"/>
    <x v="3"/>
    <x v="1"/>
    <x v="2"/>
    <x v="1"/>
    <x v="4"/>
    <s v="Jednoduché a pozinkované je najlepší"/>
  </r>
  <r>
    <n v="180"/>
    <d v="2026-02-17T15:10:53"/>
    <d v="2026-02-17T15:17:13"/>
    <s v="anonymous"/>
    <m/>
    <m/>
    <x v="1"/>
    <s v="Jiří "/>
    <s v="Janatka "/>
    <s v="Modřencová"/>
    <x v="1"/>
    <x v="2"/>
    <x v="1"/>
    <m/>
    <s v="Nerez;"/>
    <s v="Moderní;"/>
    <x v="2"/>
    <x v="2"/>
    <x v="1"/>
    <x v="3"/>
    <x v="1"/>
    <x v="4"/>
    <x v="1"/>
    <x v="1"/>
    <x v="3"/>
    <x v="3"/>
    <x v="3"/>
    <x v="3"/>
    <x v="2"/>
    <x v="4"/>
    <x v="3"/>
    <x v="1"/>
    <x v="1"/>
    <x v="3"/>
    <x v="1"/>
    <x v="1"/>
    <x v="4"/>
    <m/>
  </r>
  <r>
    <n v="181"/>
    <d v="2026-02-17T15:19:39"/>
    <d v="2026-02-17T15:27:59"/>
    <s v="anonymous"/>
    <m/>
    <m/>
    <x v="1"/>
    <s v="Marek"/>
    <s v="Krejčiřík"/>
    <s v="Vlaštovičníková"/>
    <x v="4"/>
    <x v="5"/>
    <x v="1"/>
    <m/>
    <s v="Nerez;"/>
    <s v="Moderní;"/>
    <x v="2"/>
    <x v="4"/>
    <x v="4"/>
    <x v="1"/>
    <x v="1"/>
    <x v="4"/>
    <x v="2"/>
    <x v="1"/>
    <x v="3"/>
    <x v="4"/>
    <x v="4"/>
    <x v="1"/>
    <x v="2"/>
    <x v="3"/>
    <x v="3"/>
    <x v="4"/>
    <x v="2"/>
    <x v="2"/>
    <x v="5"/>
    <x v="1"/>
    <x v="4"/>
    <m/>
  </r>
  <r>
    <n v="182"/>
    <d v="2026-02-17T15:55:05"/>
    <d v="2026-02-17T16:00:36"/>
    <s v="anonymous"/>
    <m/>
    <m/>
    <x v="1"/>
    <s v="Erik"/>
    <s v="Sekerák "/>
    <s v="Hořcová"/>
    <x v="2"/>
    <x v="5"/>
    <x v="1"/>
    <m/>
    <s v="Nerez;Šedé;"/>
    <s v="Kované;Historizující;"/>
    <x v="2"/>
    <x v="3"/>
    <x v="2"/>
    <x v="4"/>
    <x v="2"/>
    <x v="2"/>
    <x v="3"/>
    <x v="4"/>
    <x v="1"/>
    <x v="1"/>
    <x v="1"/>
    <x v="3"/>
    <x v="2"/>
    <x v="2"/>
    <x v="3"/>
    <x v="2"/>
    <x v="3"/>
    <x v="1"/>
    <x v="3"/>
    <x v="3"/>
    <x v="2"/>
    <m/>
  </r>
  <r>
    <n v="183"/>
    <d v="2026-02-17T16:05:15"/>
    <d v="2026-02-17T16:13:33"/>
    <s v="anonymous"/>
    <m/>
    <m/>
    <x v="1"/>
    <s v="Petr "/>
    <s v="Matějček "/>
    <s v="Muškátová"/>
    <x v="4"/>
    <x v="5"/>
    <x v="2"/>
    <s v="Park u křižovatky mi přijde jako zbytečný, když přes silnici je park Proutnice který je pod úrovní hlavní komunikace."/>
    <s v="Černé;"/>
    <s v="Kované;"/>
    <x v="3"/>
    <x v="2"/>
    <x v="1"/>
    <x v="3"/>
    <x v="1"/>
    <x v="3"/>
    <x v="2"/>
    <x v="4"/>
    <x v="1"/>
    <x v="4"/>
    <x v="3"/>
    <x v="3"/>
    <x v="2"/>
    <x v="1"/>
    <x v="3"/>
    <x v="4"/>
    <x v="1"/>
    <x v="1"/>
    <x v="3"/>
    <x v="1"/>
    <x v="5"/>
    <m/>
  </r>
  <r>
    <n v="184"/>
    <d v="2026-02-17T16:30:03"/>
    <d v="2026-02-17T16:35:39"/>
    <s v="anonymous"/>
    <m/>
    <m/>
    <x v="1"/>
    <s v="Jana"/>
    <s v="Fořtová "/>
    <s v="Řebříčková"/>
    <x v="3"/>
    <x v="1"/>
    <x v="5"/>
    <s v="Myslím si že, tento projekt se na vesnici nehodí a finance by se daly využít lépe. Zastupitelstvo by se mělo více zaměřit spíše na občany a život v obci než jak to vypadá."/>
    <s v="Nerez;Šedé;"/>
    <s v="Historizující;"/>
    <x v="2"/>
    <x v="5"/>
    <x v="3"/>
    <x v="4"/>
    <x v="1"/>
    <x v="4"/>
    <x v="5"/>
    <x v="5"/>
    <x v="4"/>
    <x v="3"/>
    <x v="2"/>
    <x v="2"/>
    <x v="3"/>
    <x v="4"/>
    <x v="3"/>
    <x v="3"/>
    <x v="2"/>
    <x v="2"/>
    <x v="4"/>
    <x v="3"/>
    <x v="2"/>
    <s v="Některé věci mají svůj historický původ a neměli bychom do nich razantně zasahovat, děkuji "/>
  </r>
  <r>
    <n v="185"/>
    <d v="2026-02-17T16:29:42"/>
    <d v="2026-02-17T16:40:00"/>
    <s v="anonymous"/>
    <m/>
    <m/>
    <x v="1"/>
    <s v="Jana"/>
    <s v="Formandlová "/>
    <s v="Devětsilová"/>
    <x v="1"/>
    <x v="3"/>
    <x v="3"/>
    <m/>
    <s v="Šedé;"/>
    <s v="Moderní;"/>
    <x v="2"/>
    <x v="3"/>
    <x v="1"/>
    <x v="4"/>
    <x v="1"/>
    <x v="4"/>
    <x v="5"/>
    <x v="3"/>
    <x v="2"/>
    <x v="4"/>
    <x v="2"/>
    <x v="2"/>
    <x v="3"/>
    <x v="2"/>
    <x v="2"/>
    <x v="3"/>
    <x v="2"/>
    <x v="2"/>
    <x v="3"/>
    <x v="1"/>
    <x v="4"/>
    <m/>
  </r>
  <r>
    <n v="186"/>
    <d v="2026-02-17T16:43:17"/>
    <d v="2026-02-17T16:48:35"/>
    <s v="anonymous"/>
    <m/>
    <m/>
    <x v="1"/>
    <s v="Radek"/>
    <s v="Sochor"/>
    <s v="Petrklíčová"/>
    <x v="5"/>
    <x v="2"/>
    <x v="3"/>
    <m/>
    <s v="Šedé;"/>
    <s v="Kované;"/>
    <x v="3"/>
    <x v="3"/>
    <x v="1"/>
    <x v="5"/>
    <x v="2"/>
    <x v="3"/>
    <x v="1"/>
    <x v="1"/>
    <x v="5"/>
    <x v="4"/>
    <x v="3"/>
    <x v="3"/>
    <x v="2"/>
    <x v="2"/>
    <x v="3"/>
    <x v="2"/>
    <x v="1"/>
    <x v="1"/>
    <x v="3"/>
    <x v="1"/>
    <x v="3"/>
    <m/>
  </r>
  <r>
    <n v="187"/>
    <d v="2026-02-17T16:43:31"/>
    <d v="2026-02-17T16:49:53"/>
    <s v="anonymous"/>
    <m/>
    <m/>
    <x v="1"/>
    <s v="Petr"/>
    <s v="Brůha"/>
    <s v="Bez názvu (ulice směrem na Dobročovice)"/>
    <x v="1"/>
    <x v="5"/>
    <x v="1"/>
    <m/>
    <s v="Šedé;"/>
    <s v="Moderní;"/>
    <x v="3"/>
    <x v="2"/>
    <x v="1"/>
    <x v="1"/>
    <x v="1"/>
    <x v="3"/>
    <x v="4"/>
    <x v="3"/>
    <x v="3"/>
    <x v="3"/>
    <x v="3"/>
    <x v="3"/>
    <x v="2"/>
    <x v="1"/>
    <x v="2"/>
    <x v="2"/>
    <x v="2"/>
    <x v="1"/>
    <x v="2"/>
    <x v="1"/>
    <x v="4"/>
    <m/>
  </r>
  <r>
    <n v="188"/>
    <d v="2026-02-17T16:32:35"/>
    <d v="2026-02-17T16:52:11"/>
    <s v="anonymous"/>
    <m/>
    <m/>
    <x v="0"/>
    <s v="Jaroslava"/>
    <s v="Pospíšilová"/>
    <s v="V Zelených"/>
    <x v="3"/>
    <x v="1"/>
    <x v="5"/>
    <m/>
    <s v="Černé;"/>
    <s v="Historizující;"/>
    <x v="2"/>
    <x v="4"/>
    <x v="3"/>
    <x v="4"/>
    <x v="5"/>
    <x v="4"/>
    <x v="2"/>
    <x v="4"/>
    <x v="4"/>
    <x v="2"/>
    <x v="2"/>
    <x v="2"/>
    <x v="3"/>
    <x v="4"/>
    <x v="2"/>
    <x v="3"/>
    <x v="2"/>
    <x v="2"/>
    <x v="1"/>
    <x v="1"/>
    <x v="2"/>
    <m/>
  </r>
  <r>
    <n v="189"/>
    <d v="2026-02-17T16:43:13"/>
    <d v="2026-02-17T16:53:15"/>
    <s v="anonymous"/>
    <m/>
    <m/>
    <x v="1"/>
    <s v="Jaroslava"/>
    <s v="Pavlíčková"/>
    <s v="Do Průhonu"/>
    <x v="2"/>
    <x v="3"/>
    <x v="1"/>
    <s v="Návrh parku je velmi  pěkný. Vždycky se tady říkávalo U křížku. Ale nás pamětníků už asi moc není."/>
    <s v="Černé;"/>
    <s v="Moderní;"/>
    <x v="1"/>
    <x v="3"/>
    <x v="2"/>
    <x v="3"/>
    <x v="5"/>
    <x v="4"/>
    <x v="2"/>
    <x v="4"/>
    <x v="2"/>
    <x v="5"/>
    <x v="2"/>
    <x v="2"/>
    <x v="3"/>
    <x v="3"/>
    <x v="3"/>
    <x v="4"/>
    <x v="1"/>
    <x v="2"/>
    <x v="4"/>
    <x v="1"/>
    <x v="4"/>
    <m/>
  </r>
  <r>
    <n v="190"/>
    <d v="2026-02-17T16:46:01"/>
    <d v="2026-02-17T16:57:53"/>
    <s v="anonymous"/>
    <m/>
    <m/>
    <x v="1"/>
    <s v="Roman"/>
    <s v="Turek"/>
    <s v="Krokusová"/>
    <x v="1"/>
    <x v="5"/>
    <x v="1"/>
    <s v="Snaha o zkulturneji prostredi je super. Pouze plasticky napis Kvetnice ale jiz na me pusobi spis rusivim dojmem. Je trochu spis jako z lunaparku nebo prvek na namesti ve stredomorskem letovisku."/>
    <s v="Černé;"/>
    <s v="Kované;"/>
    <x v="3"/>
    <x v="2"/>
    <x v="1"/>
    <x v="3"/>
    <x v="2"/>
    <x v="3"/>
    <x v="4"/>
    <x v="3"/>
    <x v="3"/>
    <x v="4"/>
    <x v="2"/>
    <x v="2"/>
    <x v="3"/>
    <x v="1"/>
    <x v="3"/>
    <x v="2"/>
    <x v="1"/>
    <x v="3"/>
    <x v="5"/>
    <x v="2"/>
    <x v="3"/>
    <m/>
  </r>
  <r>
    <n v="191"/>
    <d v="2026-02-17T16:59:13"/>
    <d v="2026-02-17T17:05:23"/>
    <s v="anonymous"/>
    <m/>
    <m/>
    <x v="1"/>
    <s v="Helena"/>
    <s v="Hakenová "/>
    <s v="Šťovíková"/>
    <x v="1"/>
    <x v="5"/>
    <x v="4"/>
    <m/>
    <s v="Šedé;"/>
    <s v="Moderní;"/>
    <x v="1"/>
    <x v="2"/>
    <x v="5"/>
    <x v="3"/>
    <x v="4"/>
    <x v="3"/>
    <x v="4"/>
    <x v="2"/>
    <x v="2"/>
    <x v="2"/>
    <x v="2"/>
    <x v="2"/>
    <x v="2"/>
    <x v="2"/>
    <x v="1"/>
    <x v="5"/>
    <x v="2"/>
    <x v="1"/>
    <x v="2"/>
    <x v="2"/>
    <x v="5"/>
    <m/>
  </r>
  <r>
    <n v="192"/>
    <d v="2026-02-17T16:59:20"/>
    <d v="2026-02-17T17:17:01"/>
    <s v="anonymous"/>
    <m/>
    <m/>
    <x v="1"/>
    <s v="Lucie "/>
    <s v="Slavíková "/>
    <s v="K Dobročovicům"/>
    <x v="1"/>
    <x v="5"/>
    <x v="1"/>
    <s v="3D napis Květnice je zbytečně vyhozené peníze, hezčí to bude bez něj a jen čistě květiny a třeba se nechat inspirovat ulicemi v obci a dát tam květiny podle kterých jsou některé ulice pojmenované :-)"/>
    <s v="Šedé;Černé;"/>
    <s v="Historizující;Kované;"/>
    <x v="3"/>
    <x v="1"/>
    <x v="4"/>
    <x v="3"/>
    <x v="1"/>
    <x v="3"/>
    <x v="4"/>
    <x v="1"/>
    <x v="5"/>
    <x v="4"/>
    <x v="2"/>
    <x v="3"/>
    <x v="3"/>
    <x v="2"/>
    <x v="3"/>
    <x v="1"/>
    <x v="1"/>
    <x v="1"/>
    <x v="2"/>
    <x v="1"/>
    <x v="3"/>
    <m/>
  </r>
  <r>
    <n v="193"/>
    <d v="2026-02-17T17:17:06"/>
    <d v="2026-02-17T17:24:27"/>
    <s v="anonymous"/>
    <m/>
    <m/>
    <x v="1"/>
    <s v="Jindra"/>
    <s v="Chaloupková "/>
    <s v="Šťovíková"/>
    <x v="1"/>
    <x v="5"/>
    <x v="1"/>
    <m/>
    <s v="Šedé;"/>
    <s v="Historizující;"/>
    <x v="2"/>
    <x v="3"/>
    <x v="4"/>
    <x v="3"/>
    <x v="2"/>
    <x v="4"/>
    <x v="3"/>
    <x v="1"/>
    <x v="2"/>
    <x v="2"/>
    <x v="2"/>
    <x v="2"/>
    <x v="3"/>
    <x v="4"/>
    <x v="2"/>
    <x v="1"/>
    <x v="2"/>
    <x v="4"/>
    <x v="2"/>
    <x v="1"/>
    <x v="2"/>
    <s v="Špatně se o tom hlasuje, kdyz k tomu není zveřejněna finanční náročnost. Něco muzebyt hezké, ale třeba to nedává smysl finančně. Přece jen je to &quot;jen zábradlí&quot;, je potřeba zohlednit bezpečnost,  funkčnost a i finanční náročnost údržby. "/>
  </r>
  <r>
    <n v="194"/>
    <d v="2026-02-17T17:24:05"/>
    <d v="2026-02-17T17:35:10"/>
    <s v="anonymous"/>
    <m/>
    <m/>
    <x v="1"/>
    <s v="Ludmila"/>
    <s v="Schillerová"/>
    <s v="Zázvorová"/>
    <x v="1"/>
    <x v="1"/>
    <x v="3"/>
    <m/>
    <s v="Černé;"/>
    <s v="Kované;"/>
    <x v="3"/>
    <x v="5"/>
    <x v="1"/>
    <x v="4"/>
    <x v="3"/>
    <x v="4"/>
    <x v="4"/>
    <x v="5"/>
    <x v="4"/>
    <x v="4"/>
    <x v="2"/>
    <x v="2"/>
    <x v="3"/>
    <x v="4"/>
    <x v="2"/>
    <x v="2"/>
    <x v="4"/>
    <x v="2"/>
    <x v="4"/>
    <x v="1"/>
    <x v="5"/>
    <m/>
  </r>
  <r>
    <n v="195"/>
    <d v="2026-02-17T17:25:30"/>
    <d v="2026-02-17T17:36:27"/>
    <s v="anonymous"/>
    <m/>
    <m/>
    <x v="1"/>
    <s v="Antonín"/>
    <s v="Svoboda"/>
    <s v="Slunečnicová"/>
    <x v="2"/>
    <x v="2"/>
    <x v="2"/>
    <m/>
    <s v="Nerez;"/>
    <s v="Moderní;"/>
    <x v="3"/>
    <x v="2"/>
    <x v="3"/>
    <x v="3"/>
    <x v="2"/>
    <x v="4"/>
    <x v="2"/>
    <x v="3"/>
    <x v="3"/>
    <x v="2"/>
    <x v="3"/>
    <x v="3"/>
    <x v="3"/>
    <x v="4"/>
    <x v="3"/>
    <x v="4"/>
    <x v="2"/>
    <x v="1"/>
    <x v="5"/>
    <x v="2"/>
    <x v="4"/>
    <m/>
  </r>
  <r>
    <n v="196"/>
    <d v="2026-02-17T17:26:54"/>
    <d v="2026-02-17T17:38:05"/>
    <s v="anonymous"/>
    <m/>
    <m/>
    <x v="1"/>
    <s v="Jana "/>
    <s v="Březinová "/>
    <s v="Krokusová"/>
    <x v="2"/>
    <x v="2"/>
    <x v="1"/>
    <m/>
    <s v="Šedé;"/>
    <s v="Moderní;"/>
    <x v="2"/>
    <x v="2"/>
    <x v="2"/>
    <x v="3"/>
    <x v="2"/>
    <x v="3"/>
    <x v="4"/>
    <x v="1"/>
    <x v="1"/>
    <x v="5"/>
    <x v="3"/>
    <x v="2"/>
    <x v="1"/>
    <x v="3"/>
    <x v="2"/>
    <x v="2"/>
    <x v="2"/>
    <x v="1"/>
    <x v="4"/>
    <x v="1"/>
    <x v="5"/>
    <m/>
  </r>
  <r>
    <n v="197"/>
    <d v="2026-02-17T17:28:09"/>
    <d v="2026-02-17T17:38:21"/>
    <s v="anonymous"/>
    <m/>
    <m/>
    <x v="1"/>
    <s v="Petr"/>
    <s v="Liška"/>
    <s v="Řebříčková"/>
    <x v="2"/>
    <x v="2"/>
    <x v="2"/>
    <s v="Ne"/>
    <s v="Černé;"/>
    <s v="Historizující;"/>
    <x v="3"/>
    <x v="3"/>
    <x v="1"/>
    <x v="3"/>
    <x v="2"/>
    <x v="4"/>
    <x v="4"/>
    <x v="4"/>
    <x v="3"/>
    <x v="3"/>
    <x v="3"/>
    <x v="3"/>
    <x v="2"/>
    <x v="2"/>
    <x v="2"/>
    <x v="2"/>
    <x v="1"/>
    <x v="1"/>
    <x v="2"/>
    <x v="1"/>
    <x v="5"/>
    <m/>
  </r>
  <r>
    <n v="198"/>
    <d v="2026-02-17T17:29:23"/>
    <d v="2026-02-17T17:42:17"/>
    <s v="anonymous"/>
    <m/>
    <m/>
    <x v="1"/>
    <s v="Antonín"/>
    <s v="Křáp"/>
    <s v="Kosmatcová"/>
    <x v="2"/>
    <x v="4"/>
    <x v="2"/>
    <m/>
    <s v="Černé;Šedé;"/>
    <s v="Kované;"/>
    <x v="1"/>
    <x v="3"/>
    <x v="1"/>
    <x v="5"/>
    <x v="3"/>
    <x v="4"/>
    <x v="1"/>
    <x v="4"/>
    <x v="1"/>
    <x v="4"/>
    <x v="3"/>
    <x v="3"/>
    <x v="3"/>
    <x v="2"/>
    <x v="1"/>
    <x v="1"/>
    <x v="3"/>
    <x v="1"/>
    <x v="2"/>
    <x v="2"/>
    <x v="1"/>
    <m/>
  </r>
  <r>
    <n v="199"/>
    <d v="2026-02-17T17:38:33"/>
    <d v="2026-02-17T17:44:07"/>
    <s v="anonymous"/>
    <m/>
    <m/>
    <x v="1"/>
    <s v="Petra"/>
    <s v="Švecová "/>
    <s v="Na Ladech"/>
    <x v="4"/>
    <x v="2"/>
    <x v="1"/>
    <m/>
    <s v="Černé;"/>
    <s v="Kované;"/>
    <x v="2"/>
    <x v="3"/>
    <x v="5"/>
    <x v="2"/>
    <x v="2"/>
    <x v="1"/>
    <x v="2"/>
    <x v="4"/>
    <x v="3"/>
    <x v="4"/>
    <x v="2"/>
    <x v="2"/>
    <x v="1"/>
    <x v="5"/>
    <x v="2"/>
    <x v="4"/>
    <x v="2"/>
    <x v="3"/>
    <x v="4"/>
    <x v="1"/>
    <x v="2"/>
    <m/>
  </r>
  <r>
    <n v="200"/>
    <d v="2026-02-17T17:48:27"/>
    <d v="2026-02-17T17:59:52"/>
    <s v="anonymous"/>
    <m/>
    <m/>
    <x v="1"/>
    <s v="Ladislav"/>
    <s v="Král "/>
    <s v="V Zelených"/>
    <x v="4"/>
    <x v="1"/>
    <x v="5"/>
    <s v="Prosím zvolily sme vás, tak se chovejte že chceme (chcete) bydlet ve vesnici a né v kocourkově.Děkuju Král"/>
    <s v="Černé;"/>
    <s v="Historizující;"/>
    <x v="2"/>
    <x v="3"/>
    <x v="3"/>
    <x v="4"/>
    <x v="5"/>
    <x v="4"/>
    <x v="5"/>
    <x v="4"/>
    <x v="5"/>
    <x v="2"/>
    <x v="2"/>
    <x v="2"/>
    <x v="3"/>
    <x v="4"/>
    <x v="2"/>
    <x v="3"/>
    <x v="2"/>
    <x v="2"/>
    <x v="4"/>
    <x v="3"/>
    <x v="3"/>
    <m/>
  </r>
  <r>
    <n v="201"/>
    <d v="2026-02-17T17:55:49"/>
    <d v="2026-02-17T18:03:52"/>
    <s v="anonymous"/>
    <m/>
    <m/>
    <x v="1"/>
    <s v="Stana"/>
    <s v="Babuskova "/>
    <s v="Koniklecová"/>
    <x v="1"/>
    <x v="2"/>
    <x v="4"/>
    <s v="nejaky kontejnerovy bufet by nebyl spatny, ale nevím, zda by byl využíván"/>
    <s v="Černé;"/>
    <s v="Kované;"/>
    <x v="3"/>
    <x v="3"/>
    <x v="4"/>
    <x v="1"/>
    <x v="3"/>
    <x v="4"/>
    <x v="2"/>
    <x v="1"/>
    <x v="1"/>
    <x v="1"/>
    <x v="3"/>
    <x v="1"/>
    <x v="2"/>
    <x v="4"/>
    <x v="2"/>
    <x v="2"/>
    <x v="2"/>
    <x v="2"/>
    <x v="2"/>
    <x v="2"/>
    <x v="5"/>
    <s v="mám obavu, ze dřevěná  madla rychle &quot;odejdou&quot;"/>
  </r>
  <r>
    <n v="202"/>
    <d v="2026-02-17T18:28:52"/>
    <d v="2026-02-17T18:28:59"/>
    <s v="anonymous"/>
    <m/>
    <m/>
    <x v="0"/>
    <m/>
    <m/>
    <m/>
    <x v="0"/>
    <x v="0"/>
    <x v="0"/>
    <m/>
    <m/>
    <m/>
    <x v="0"/>
    <x v="0"/>
    <x v="0"/>
    <x v="0"/>
    <x v="0"/>
    <x v="0"/>
    <x v="0"/>
    <x v="0"/>
    <x v="0"/>
    <x v="0"/>
    <x v="0"/>
    <x v="0"/>
    <x v="0"/>
    <x v="0"/>
    <x v="0"/>
    <x v="0"/>
    <x v="0"/>
    <x v="0"/>
    <x v="0"/>
    <x v="0"/>
    <x v="0"/>
    <m/>
  </r>
  <r>
    <n v="203"/>
    <d v="2026-02-17T18:27:57"/>
    <d v="2026-02-17T18:40:07"/>
    <s v="anonymous"/>
    <m/>
    <m/>
    <x v="1"/>
    <s v="Jana"/>
    <s v="Harding "/>
    <s v="Rozmarýnová"/>
    <x v="2"/>
    <x v="2"/>
    <x v="2"/>
    <m/>
    <s v="Černé;"/>
    <s v="Kované;"/>
    <x v="2"/>
    <x v="2"/>
    <x v="2"/>
    <x v="1"/>
    <x v="2"/>
    <x v="4"/>
    <x v="3"/>
    <x v="3"/>
    <x v="3"/>
    <x v="5"/>
    <x v="3"/>
    <x v="3"/>
    <x v="5"/>
    <x v="3"/>
    <x v="3"/>
    <x v="4"/>
    <x v="1"/>
    <x v="1"/>
    <x v="3"/>
    <x v="1"/>
    <x v="2"/>
    <m/>
  </r>
  <r>
    <n v="204"/>
    <d v="2026-02-17T18:41:28"/>
    <d v="2026-02-17T18:47:19"/>
    <s v="anonymous"/>
    <m/>
    <m/>
    <x v="1"/>
    <s v="Katerina"/>
    <s v="Dandova"/>
    <s v="Svízelová"/>
    <x v="4"/>
    <x v="1"/>
    <x v="4"/>
    <s v="Prijde mi, ze je to vhodny projekt spise pro mesto nez vesnici. Uprednostnila bych neco ve vesnickem stylu"/>
    <s v="Šedé;"/>
    <s v="Historizující;"/>
    <x v="5"/>
    <x v="1"/>
    <x v="1"/>
    <x v="5"/>
    <x v="2"/>
    <x v="3"/>
    <x v="1"/>
    <x v="1"/>
    <x v="5"/>
    <x v="5"/>
    <x v="5"/>
    <x v="4"/>
    <x v="5"/>
    <x v="3"/>
    <x v="2"/>
    <x v="2"/>
    <x v="2"/>
    <x v="1"/>
    <x v="2"/>
    <x v="2"/>
    <x v="5"/>
    <m/>
  </r>
  <r>
    <n v="205"/>
    <d v="2026-02-17T18:50:50"/>
    <d v="2026-02-17T18:55:57"/>
    <s v="anonymous"/>
    <m/>
    <m/>
    <x v="1"/>
    <s v="Vít"/>
    <s v="Thorovský"/>
    <s v="Kontryhelová"/>
    <x v="1"/>
    <x v="2"/>
    <x v="1"/>
    <m/>
    <s v="Černé;"/>
    <s v="Moderní;"/>
    <x v="3"/>
    <x v="1"/>
    <x v="1"/>
    <x v="2"/>
    <x v="4"/>
    <x v="3"/>
    <x v="1"/>
    <x v="2"/>
    <x v="3"/>
    <x v="5"/>
    <x v="2"/>
    <x v="2"/>
    <x v="3"/>
    <x v="4"/>
    <x v="2"/>
    <x v="4"/>
    <x v="2"/>
    <x v="2"/>
    <x v="5"/>
    <x v="1"/>
    <x v="3"/>
    <m/>
  </r>
  <r>
    <n v="206"/>
    <d v="2026-02-17T19:07:11"/>
    <d v="2026-02-17T19:24:21"/>
    <s v="anonymous"/>
    <m/>
    <m/>
    <x v="1"/>
    <s v="Marcela "/>
    <s v="Koudelková"/>
    <s v="Ohnicová"/>
    <x v="2"/>
    <x v="3"/>
    <x v="2"/>
    <m/>
    <s v="Černé;Šedé;"/>
    <s v="Kované;Moderní;"/>
    <x v="3"/>
    <x v="5"/>
    <x v="2"/>
    <x v="3"/>
    <x v="3"/>
    <x v="4"/>
    <x v="2"/>
    <x v="5"/>
    <x v="3"/>
    <x v="2"/>
    <x v="2"/>
    <x v="1"/>
    <x v="3"/>
    <x v="2"/>
    <x v="3"/>
    <x v="2"/>
    <x v="2"/>
    <x v="2"/>
    <x v="4"/>
    <x v="3"/>
    <x v="3"/>
    <m/>
  </r>
  <r>
    <n v="207"/>
    <d v="2026-02-17T19:30:03"/>
    <d v="2026-02-17T19:34:41"/>
    <s v="anonymous"/>
    <m/>
    <m/>
    <x v="1"/>
    <s v="Alena"/>
    <s v="Králová"/>
    <s v="V Zelených"/>
    <x v="3"/>
    <x v="1"/>
    <x v="5"/>
    <m/>
    <s v="Černé;"/>
    <s v="Historizující;"/>
    <x v="3"/>
    <x v="1"/>
    <x v="3"/>
    <x v="4"/>
    <x v="4"/>
    <x v="4"/>
    <x v="5"/>
    <x v="4"/>
    <x v="5"/>
    <x v="2"/>
    <x v="2"/>
    <x v="4"/>
    <x v="3"/>
    <x v="4"/>
    <x v="2"/>
    <x v="3"/>
    <x v="1"/>
    <x v="2"/>
    <x v="2"/>
    <x v="3"/>
    <x v="2"/>
    <m/>
  </r>
  <r>
    <n v="208"/>
    <d v="2026-02-17T19:33:48"/>
    <d v="2026-02-17T19:38:11"/>
    <s v="anonymous"/>
    <m/>
    <m/>
    <x v="0"/>
    <m/>
    <m/>
    <m/>
    <x v="0"/>
    <x v="0"/>
    <x v="0"/>
    <m/>
    <m/>
    <m/>
    <x v="0"/>
    <x v="0"/>
    <x v="0"/>
    <x v="0"/>
    <x v="0"/>
    <x v="0"/>
    <x v="0"/>
    <x v="0"/>
    <x v="0"/>
    <x v="0"/>
    <x v="0"/>
    <x v="0"/>
    <x v="0"/>
    <x v="0"/>
    <x v="0"/>
    <x v="0"/>
    <x v="0"/>
    <x v="0"/>
    <x v="0"/>
    <x v="0"/>
    <x v="0"/>
    <m/>
  </r>
  <r>
    <n v="209"/>
    <d v="2026-02-17T19:47:41"/>
    <d v="2026-02-17T19:47:46"/>
    <s v="anonymous"/>
    <m/>
    <m/>
    <x v="0"/>
    <m/>
    <m/>
    <m/>
    <x v="0"/>
    <x v="0"/>
    <x v="0"/>
    <m/>
    <m/>
    <m/>
    <x v="0"/>
    <x v="0"/>
    <x v="0"/>
    <x v="0"/>
    <x v="0"/>
    <x v="0"/>
    <x v="0"/>
    <x v="0"/>
    <x v="0"/>
    <x v="0"/>
    <x v="0"/>
    <x v="0"/>
    <x v="0"/>
    <x v="0"/>
    <x v="0"/>
    <x v="0"/>
    <x v="0"/>
    <x v="0"/>
    <x v="0"/>
    <x v="0"/>
    <x v="0"/>
    <m/>
  </r>
  <r>
    <n v="210"/>
    <d v="2026-02-17T19:42:14"/>
    <d v="2026-02-17T19:48:25"/>
    <s v="anonymous"/>
    <m/>
    <m/>
    <x v="1"/>
    <s v="Petra"/>
    <s v="Primová"/>
    <s v="Devětsilová"/>
    <x v="1"/>
    <x v="2"/>
    <x v="1"/>
    <m/>
    <s v="Černé;"/>
    <s v="Historizující;"/>
    <x v="3"/>
    <x v="3"/>
    <x v="1"/>
    <x v="3"/>
    <x v="2"/>
    <x v="3"/>
    <x v="3"/>
    <x v="4"/>
    <x v="1"/>
    <x v="4"/>
    <x v="3"/>
    <x v="3"/>
    <x v="2"/>
    <x v="2"/>
    <x v="3"/>
    <x v="4"/>
    <x v="1"/>
    <x v="1"/>
    <x v="2"/>
    <x v="1"/>
    <x v="3"/>
    <m/>
  </r>
  <r>
    <n v="211"/>
    <d v="2026-02-17T19:48:56"/>
    <d v="2026-02-17T20:03:01"/>
    <s v="anonymous"/>
    <m/>
    <m/>
    <x v="1"/>
    <s v="Kryštof "/>
    <s v="Hošek "/>
    <s v="Na Ladech"/>
    <x v="3"/>
    <x v="1"/>
    <x v="5"/>
    <m/>
    <s v="Černé;"/>
    <s v="Historizující;Kované;"/>
    <x v="2"/>
    <x v="5"/>
    <x v="2"/>
    <x v="4"/>
    <x v="5"/>
    <x v="4"/>
    <x v="5"/>
    <x v="5"/>
    <x v="4"/>
    <x v="4"/>
    <x v="2"/>
    <x v="3"/>
    <x v="3"/>
    <x v="4"/>
    <x v="2"/>
    <x v="3"/>
    <x v="4"/>
    <x v="1"/>
    <x v="4"/>
    <x v="3"/>
    <x v="2"/>
    <m/>
  </r>
  <r>
    <n v="212"/>
    <d v="2026-02-17T19:58:51"/>
    <d v="2026-02-17T20:13:44"/>
    <s v="anonymous"/>
    <m/>
    <m/>
    <x v="1"/>
    <s v="Václav"/>
    <s v="Kučera"/>
    <s v="Zázvorová"/>
    <x v="1"/>
    <x v="1"/>
    <x v="1"/>
    <s v="Osobně jsem proti nápisu. To, že jsme v Květnici víme, ostatní to zjistí z dopravní značky při vjezdu do obce. Chtěl bych čistou uklizenou obec. Lavičky, odpadkové koše (většina už je). Chybí mi ale jednoznačně služby. Neřešme proto něco, co má být až jako nadstavba, když vše podstatné je hotovo. Uvědomte si prosím, že jsme počtem obyvatel dost velká obec. A porovnejte služby a vybavenost se srovnatelně velkými obcemi."/>
    <s v="Černé;"/>
    <s v="Kované;"/>
    <x v="1"/>
    <x v="4"/>
    <x v="1"/>
    <x v="5"/>
    <x v="1"/>
    <x v="4"/>
    <x v="5"/>
    <x v="3"/>
    <x v="3"/>
    <x v="4"/>
    <x v="2"/>
    <x v="2"/>
    <x v="3"/>
    <x v="1"/>
    <x v="2"/>
    <x v="4"/>
    <x v="2"/>
    <x v="2"/>
    <x v="4"/>
    <x v="2"/>
    <x v="1"/>
    <s v="Promiňte, řeší se zde dost nepodstatná věc."/>
  </r>
  <r>
    <n v="213"/>
    <d v="2026-02-17T20:04:59"/>
    <d v="2026-02-17T20:13:59"/>
    <s v="anonymous"/>
    <m/>
    <m/>
    <x v="1"/>
    <s v="Hana"/>
    <s v="Pejchalová "/>
    <s v="Rulíková"/>
    <x v="2"/>
    <x v="3"/>
    <x v="1"/>
    <m/>
    <s v="Černé;"/>
    <s v="Kované;"/>
    <x v="2"/>
    <x v="4"/>
    <x v="2"/>
    <x v="1"/>
    <x v="2"/>
    <x v="4"/>
    <x v="2"/>
    <x v="2"/>
    <x v="2"/>
    <x v="3"/>
    <x v="2"/>
    <x v="3"/>
    <x v="2"/>
    <x v="2"/>
    <x v="2"/>
    <x v="4"/>
    <x v="2"/>
    <x v="2"/>
    <x v="2"/>
    <x v="1"/>
    <x v="3"/>
    <m/>
  </r>
  <r>
    <n v="214"/>
    <d v="2026-02-17T20:20:35"/>
    <d v="2026-02-17T20:33:31"/>
    <s v="anonymous"/>
    <m/>
    <m/>
    <x v="1"/>
    <s v="Petr "/>
    <s v="Flener "/>
    <s v="Muškátová"/>
    <x v="1"/>
    <x v="3"/>
    <x v="4"/>
    <s v="Koše na psí ho.. exkrementy _x000a_A rybníček s koy kapry "/>
    <s v="Šedé;"/>
    <s v="Kované;"/>
    <x v="3"/>
    <x v="2"/>
    <x v="1"/>
    <x v="1"/>
    <x v="1"/>
    <x v="3"/>
    <x v="3"/>
    <x v="3"/>
    <x v="3"/>
    <x v="1"/>
    <x v="1"/>
    <x v="3"/>
    <x v="2"/>
    <x v="1"/>
    <x v="3"/>
    <x v="4"/>
    <x v="2"/>
    <x v="2"/>
    <x v="4"/>
    <x v="1"/>
    <x v="2"/>
    <s v="Vzhledem k staré stavbě mlýna,tak starý styl je vhodný "/>
  </r>
  <r>
    <n v="215"/>
    <d v="2026-02-17T20:48:07"/>
    <d v="2026-02-17T20:50:52"/>
    <s v="anonymous"/>
    <m/>
    <m/>
    <x v="0"/>
    <s v="Hana"/>
    <s v="Králová "/>
    <s v="K Oboře"/>
    <x v="2"/>
    <x v="3"/>
    <x v="2"/>
    <m/>
    <s v="Černé;Šedé;"/>
    <s v="Kované;Moderní;"/>
    <x v="2"/>
    <x v="4"/>
    <x v="1"/>
    <x v="1"/>
    <x v="2"/>
    <x v="1"/>
    <x v="4"/>
    <x v="2"/>
    <x v="2"/>
    <x v="4"/>
    <x v="2"/>
    <x v="2"/>
    <x v="4"/>
    <x v="5"/>
    <x v="2"/>
    <x v="4"/>
    <x v="2"/>
    <x v="2"/>
    <x v="3"/>
    <x v="1"/>
    <x v="4"/>
    <m/>
  </r>
  <r>
    <n v="216"/>
    <d v="2026-02-17T20:52:26"/>
    <d v="2026-02-17T20:54:31"/>
    <s v="anonymous"/>
    <m/>
    <m/>
    <x v="1"/>
    <s v="Hana"/>
    <s v="Králová "/>
    <s v="K Oboře"/>
    <x v="2"/>
    <x v="3"/>
    <x v="2"/>
    <m/>
    <s v="Černé;"/>
    <s v="Kované;Moderní;"/>
    <x v="2"/>
    <x v="4"/>
    <x v="2"/>
    <x v="2"/>
    <x v="2"/>
    <x v="2"/>
    <x v="4"/>
    <x v="2"/>
    <x v="2"/>
    <x v="4"/>
    <x v="2"/>
    <x v="2"/>
    <x v="4"/>
    <x v="5"/>
    <x v="2"/>
    <x v="4"/>
    <x v="2"/>
    <x v="2"/>
    <x v="3"/>
    <x v="1"/>
    <x v="4"/>
    <m/>
  </r>
  <r>
    <n v="217"/>
    <d v="2026-02-17T20:54:31"/>
    <d v="2026-02-17T21:00:36"/>
    <s v="anonymous"/>
    <m/>
    <m/>
    <x v="1"/>
    <s v="Stanislav"/>
    <s v="Thorovsky "/>
    <s v="Kontryhelová"/>
    <x v="2"/>
    <x v="2"/>
    <x v="2"/>
    <m/>
    <s v="Černé;Šedé;"/>
    <s v="Moderní;"/>
    <x v="2"/>
    <x v="4"/>
    <x v="3"/>
    <x v="2"/>
    <x v="2"/>
    <x v="4"/>
    <x v="5"/>
    <x v="2"/>
    <x v="2"/>
    <x v="2"/>
    <x v="2"/>
    <x v="2"/>
    <x v="3"/>
    <x v="1"/>
    <x v="2"/>
    <x v="4"/>
    <x v="2"/>
    <x v="2"/>
    <x v="4"/>
    <x v="1"/>
    <x v="4"/>
    <m/>
  </r>
  <r>
    <n v="218"/>
    <d v="2026-02-17T21:06:48"/>
    <d v="2026-02-17T21:16:38"/>
    <s v="anonymous"/>
    <m/>
    <m/>
    <x v="1"/>
    <s v="Eliška "/>
    <s v="Tříšková "/>
    <s v="Ibišková"/>
    <x v="1"/>
    <x v="5"/>
    <x v="1"/>
    <m/>
    <s v="Černé;"/>
    <s v="Historizující;"/>
    <x v="2"/>
    <x v="3"/>
    <x v="2"/>
    <x v="5"/>
    <x v="1"/>
    <x v="3"/>
    <x v="2"/>
    <x v="4"/>
    <x v="1"/>
    <x v="3"/>
    <x v="2"/>
    <x v="1"/>
    <x v="2"/>
    <x v="4"/>
    <x v="2"/>
    <x v="2"/>
    <x v="2"/>
    <x v="2"/>
    <x v="4"/>
    <x v="1"/>
    <x v="3"/>
    <m/>
  </r>
  <r>
    <n v="219"/>
    <d v="2026-02-17T21:05:36"/>
    <d v="2026-02-17T21:17:32"/>
    <s v="anonymous"/>
    <m/>
    <m/>
    <x v="1"/>
    <s v="Ladislava "/>
    <s v="Smolíková "/>
    <s v="V Zelených"/>
    <x v="3"/>
    <x v="1"/>
    <x v="3"/>
    <m/>
    <s v="Nerez;"/>
    <s v="Kované;"/>
    <x v="2"/>
    <x v="2"/>
    <x v="2"/>
    <x v="3"/>
    <x v="5"/>
    <x v="4"/>
    <x v="5"/>
    <x v="3"/>
    <x v="2"/>
    <x v="2"/>
    <x v="2"/>
    <x v="2"/>
    <x v="3"/>
    <x v="4"/>
    <x v="2"/>
    <x v="3"/>
    <x v="2"/>
    <x v="2"/>
    <x v="4"/>
    <x v="2"/>
    <x v="3"/>
    <m/>
  </r>
  <r>
    <n v="220"/>
    <d v="2026-02-17T21:23:48"/>
    <d v="2026-02-17T21:23:55"/>
    <s v="anonymous"/>
    <m/>
    <m/>
    <x v="0"/>
    <m/>
    <m/>
    <m/>
    <x v="0"/>
    <x v="0"/>
    <x v="0"/>
    <m/>
    <m/>
    <m/>
    <x v="0"/>
    <x v="0"/>
    <x v="0"/>
    <x v="0"/>
    <x v="0"/>
    <x v="0"/>
    <x v="0"/>
    <x v="0"/>
    <x v="0"/>
    <x v="0"/>
    <x v="0"/>
    <x v="0"/>
    <x v="0"/>
    <x v="0"/>
    <x v="0"/>
    <x v="0"/>
    <x v="0"/>
    <x v="0"/>
    <x v="0"/>
    <x v="0"/>
    <x v="0"/>
    <m/>
  </r>
  <r>
    <n v="221"/>
    <d v="2026-02-17T20:17:52"/>
    <d v="2026-02-17T21:26:28"/>
    <s v="anonymous"/>
    <m/>
    <m/>
    <x v="1"/>
    <s v="František "/>
    <s v="Veselý "/>
    <s v="K Dobročovicům"/>
    <x v="4"/>
    <x v="4"/>
    <x v="4"/>
    <s v="Dobrý den, _x000a_Předem bych uvedl že obecní dění moc nesleduji.._x000a__x000a_Jsem pro jakýkov promyšlený rozvoj obce  Tvorba parku ano ale s dendrologickou hodnotou_x000a__x000a_Co se týká nápisu ve vizualním fontu obce..nápad asi dobrej ale volil bych něco co rozbije a zjemní PC charakter fontu který máme. Do ocelových dílů písem vypálit na laseru nějaký květinový vzor a raději ve rzi než-li bílém laku.. a k tomu noční nasvícení aby to mělo aspoň trošku charakter umění jinak to bude rušit a dlouhodobě prostor pro rezidenty moc neobohatí..bude to tam trčet v létě v zimě, každý den i noc jako kýč a tomu bych se rád vzhledem k mé adrese vyhnul. _x000a_S úctou_x000a_F.V._x000a__x000a_"/>
    <s v="Černé;Šedé;"/>
    <s v="Kované;Historizující;"/>
    <x v="2"/>
    <x v="2"/>
    <x v="2"/>
    <x v="3"/>
    <x v="1"/>
    <x v="3"/>
    <x v="2"/>
    <x v="1"/>
    <x v="1"/>
    <x v="1"/>
    <x v="3"/>
    <x v="1"/>
    <x v="2"/>
    <x v="4"/>
    <x v="2"/>
    <x v="3"/>
    <x v="4"/>
    <x v="2"/>
    <x v="2"/>
    <x v="1"/>
    <x v="5"/>
    <s v="K otázce č.30 ano ale pouze bude li historizované a né příliš moderní to by bylo nevkusné mit poté po celé obci K otázce č.31 Bylo by dobré tyto věci konzultovat přímo s se sousedy objektu a to s Hoškovými..Domnívám se, že se dá uznat že tito budou vědět jak zachovat genia loci tohoto místa.. tedy zábradlí lavky a toto bych konzultoval být vámi s nimi."/>
  </r>
  <r>
    <n v="222"/>
    <d v="2026-02-17T21:52:15"/>
    <d v="2026-02-17T21:52:33"/>
    <s v="anonymous"/>
    <m/>
    <m/>
    <x v="0"/>
    <m/>
    <m/>
    <m/>
    <x v="0"/>
    <x v="0"/>
    <x v="0"/>
    <m/>
    <m/>
    <m/>
    <x v="0"/>
    <x v="0"/>
    <x v="0"/>
    <x v="0"/>
    <x v="0"/>
    <x v="0"/>
    <x v="0"/>
    <x v="0"/>
    <x v="0"/>
    <x v="0"/>
    <x v="0"/>
    <x v="0"/>
    <x v="0"/>
    <x v="0"/>
    <x v="0"/>
    <x v="0"/>
    <x v="0"/>
    <x v="0"/>
    <x v="0"/>
    <x v="0"/>
    <x v="0"/>
    <m/>
  </r>
  <r>
    <n v="223"/>
    <d v="2026-02-17T21:52:46"/>
    <d v="2026-02-17T21:58:54"/>
    <s v="anonymous"/>
    <m/>
    <m/>
    <x v="1"/>
    <s v="Jana"/>
    <s v="Piknová "/>
    <s v="Šťovíková"/>
    <x v="3"/>
    <x v="1"/>
    <x v="5"/>
    <m/>
    <s v="Černé;"/>
    <s v="Historizující;"/>
    <x v="2"/>
    <x v="5"/>
    <x v="3"/>
    <x v="4"/>
    <x v="5"/>
    <x v="5"/>
    <x v="5"/>
    <x v="5"/>
    <x v="4"/>
    <x v="4"/>
    <x v="4"/>
    <x v="4"/>
    <x v="3"/>
    <x v="4"/>
    <x v="2"/>
    <x v="3"/>
    <x v="2"/>
    <x v="2"/>
    <x v="3"/>
    <x v="3"/>
    <x v="2"/>
    <m/>
  </r>
  <r>
    <n v="224"/>
    <d v="2026-02-17T22:01:37"/>
    <d v="2026-02-17T22:01:51"/>
    <s v="anonymous"/>
    <m/>
    <m/>
    <x v="0"/>
    <m/>
    <m/>
    <m/>
    <x v="0"/>
    <x v="0"/>
    <x v="0"/>
    <m/>
    <m/>
    <m/>
    <x v="0"/>
    <x v="0"/>
    <x v="0"/>
    <x v="0"/>
    <x v="0"/>
    <x v="0"/>
    <x v="0"/>
    <x v="0"/>
    <x v="0"/>
    <x v="0"/>
    <x v="0"/>
    <x v="0"/>
    <x v="0"/>
    <x v="0"/>
    <x v="0"/>
    <x v="0"/>
    <x v="0"/>
    <x v="0"/>
    <x v="0"/>
    <x v="0"/>
    <x v="0"/>
    <m/>
  </r>
  <r>
    <n v="225"/>
    <d v="2026-02-17T21:43:48"/>
    <d v="2026-02-17T22:03:23"/>
    <s v="anonymous"/>
    <m/>
    <m/>
    <x v="1"/>
    <s v="Peter"/>
    <s v="Pikna"/>
    <s v="Šťovíková"/>
    <x v="3"/>
    <x v="1"/>
    <x v="5"/>
    <m/>
    <s v="Černé;Šedé;"/>
    <s v="Historizující;Kované;"/>
    <x v="2"/>
    <x v="3"/>
    <x v="1"/>
    <x v="4"/>
    <x v="1"/>
    <x v="4"/>
    <x v="2"/>
    <x v="4"/>
    <x v="1"/>
    <x v="4"/>
    <x v="2"/>
    <x v="2"/>
    <x v="2"/>
    <x v="4"/>
    <x v="2"/>
    <x v="3"/>
    <x v="2"/>
    <x v="2"/>
    <x v="2"/>
    <x v="3"/>
    <x v="2"/>
    <m/>
  </r>
  <r>
    <n v="226"/>
    <d v="2026-02-17T21:59:33"/>
    <d v="2026-02-17T22:07:31"/>
    <s v="anonymous"/>
    <m/>
    <m/>
    <x v="1"/>
    <s v="Michal"/>
    <s v="Kvak"/>
    <s v="Řebříčková"/>
    <x v="1"/>
    <x v="1"/>
    <x v="1"/>
    <s v="Napis je nesmysl, za chvili ho nekdo posprejuje nebo ponici, bude zabordelenej. Vsichni vime, ze jsme v Kvetnici a mame cedule na vjezdu. Vysazet nejake barvite keře pekny strom co kvete barvami."/>
    <s v="Černé;"/>
    <s v="Historizující;"/>
    <x v="2"/>
    <x v="5"/>
    <x v="1"/>
    <x v="4"/>
    <x v="4"/>
    <x v="4"/>
    <x v="5"/>
    <x v="4"/>
    <x v="1"/>
    <x v="5"/>
    <x v="3"/>
    <x v="5"/>
    <x v="5"/>
    <x v="2"/>
    <x v="2"/>
    <x v="2"/>
    <x v="4"/>
    <x v="1"/>
    <x v="4"/>
    <x v="2"/>
    <x v="2"/>
    <m/>
  </r>
  <r>
    <n v="227"/>
    <d v="2026-02-17T22:02:22"/>
    <d v="2026-02-17T22:08:55"/>
    <s v="anonymous"/>
    <m/>
    <m/>
    <x v="1"/>
    <s v="Zdeněk "/>
    <s v="Hošek "/>
    <s v="Na Ladech"/>
    <x v="3"/>
    <x v="1"/>
    <x v="5"/>
    <m/>
    <s v="Černé;"/>
    <s v="Historizující;"/>
    <x v="2"/>
    <x v="5"/>
    <x v="2"/>
    <x v="4"/>
    <x v="5"/>
    <x v="4"/>
    <x v="5"/>
    <x v="5"/>
    <x v="4"/>
    <x v="1"/>
    <x v="2"/>
    <x v="2"/>
    <x v="3"/>
    <x v="4"/>
    <x v="2"/>
    <x v="3"/>
    <x v="4"/>
    <x v="2"/>
    <x v="4"/>
    <x v="3"/>
    <x v="2"/>
    <m/>
  </r>
  <r>
    <n v="228"/>
    <d v="2026-02-17T22:10:42"/>
    <d v="2026-02-17T22:19:28"/>
    <s v="anonymous"/>
    <m/>
    <m/>
    <x v="1"/>
    <s v="Lenka"/>
    <s v="Huskova"/>
    <s v="Slunečnicová"/>
    <x v="1"/>
    <x v="4"/>
    <x v="1"/>
    <m/>
    <s v="Nerez;Šedé;Černé;Bílé;"/>
    <s v="Kované;"/>
    <x v="3"/>
    <x v="4"/>
    <x v="1"/>
    <x v="1"/>
    <x v="2"/>
    <x v="1"/>
    <x v="3"/>
    <x v="2"/>
    <x v="3"/>
    <x v="5"/>
    <x v="3"/>
    <x v="3"/>
    <x v="2"/>
    <x v="1"/>
    <x v="3"/>
    <x v="1"/>
    <x v="2"/>
    <x v="3"/>
    <x v="3"/>
    <x v="1"/>
    <x v="1"/>
    <m/>
  </r>
  <r>
    <n v="229"/>
    <d v="2026-02-17T22:11:04"/>
    <d v="2026-02-17T22:20:51"/>
    <s v="anonymous"/>
    <m/>
    <m/>
    <x v="1"/>
    <s v="Silvia"/>
    <s v="Cigléniová"/>
    <s v="Kontryhelová"/>
    <x v="2"/>
    <x v="3"/>
    <x v="1"/>
    <m/>
    <s v="Šedé;"/>
    <s v="Moderní;"/>
    <x v="5"/>
    <x v="4"/>
    <x v="3"/>
    <x v="4"/>
    <x v="2"/>
    <x v="4"/>
    <x v="5"/>
    <x v="3"/>
    <x v="3"/>
    <x v="2"/>
    <x v="2"/>
    <x v="2"/>
    <x v="1"/>
    <x v="2"/>
    <x v="3"/>
    <x v="4"/>
    <x v="2"/>
    <x v="2"/>
    <x v="3"/>
    <x v="1"/>
    <x v="5"/>
    <m/>
  </r>
  <r>
    <n v="230"/>
    <d v="2026-02-17T22:23:22"/>
    <d v="2026-02-17T22:43:12"/>
    <s v="anonymous"/>
    <m/>
    <m/>
    <x v="1"/>
    <s v="Hana"/>
    <s v="Nedbalová"/>
    <s v="Svízelová"/>
    <x v="2"/>
    <x v="3"/>
    <x v="2"/>
    <m/>
    <s v="Šedé;Černé;"/>
    <s v="Kované;"/>
    <x v="2"/>
    <x v="2"/>
    <x v="2"/>
    <x v="1"/>
    <x v="3"/>
    <x v="5"/>
    <x v="2"/>
    <x v="1"/>
    <x v="3"/>
    <x v="1"/>
    <x v="1"/>
    <x v="1"/>
    <x v="1"/>
    <x v="3"/>
    <x v="2"/>
    <x v="4"/>
    <x v="1"/>
    <x v="2"/>
    <x v="1"/>
    <x v="1"/>
    <x v="5"/>
    <m/>
  </r>
  <r>
    <n v="231"/>
    <d v="2026-02-17T22:32:24"/>
    <d v="2026-02-17T22:43:30"/>
    <s v="anonymous"/>
    <m/>
    <m/>
    <x v="1"/>
    <s v="Veronika "/>
    <s v="Žilková "/>
    <s v="Koniklecová"/>
    <x v="1"/>
    <x v="1"/>
    <x v="1"/>
    <m/>
    <s v="Černé;"/>
    <s v="Kované;"/>
    <x v="2"/>
    <x v="1"/>
    <x v="3"/>
    <x v="4"/>
    <x v="3"/>
    <x v="4"/>
    <x v="2"/>
    <x v="1"/>
    <x v="3"/>
    <x v="4"/>
    <x v="2"/>
    <x v="3"/>
    <x v="2"/>
    <x v="2"/>
    <x v="2"/>
    <x v="3"/>
    <x v="2"/>
    <x v="2"/>
    <x v="2"/>
    <x v="3"/>
    <x v="5"/>
    <m/>
  </r>
  <r>
    <n v="232"/>
    <d v="2026-02-17T22:40:58"/>
    <d v="2026-02-17T22:47:02"/>
    <s v="anonymous"/>
    <m/>
    <m/>
    <x v="1"/>
    <s v="Dagmar "/>
    <s v="Kriklanova "/>
    <s v="Petrklíčová"/>
    <x v="5"/>
    <x v="2"/>
    <x v="1"/>
    <m/>
    <s v="Černé;"/>
    <s v="Historizující;"/>
    <x v="3"/>
    <x v="2"/>
    <x v="1"/>
    <x v="2"/>
    <x v="2"/>
    <x v="1"/>
    <x v="4"/>
    <x v="1"/>
    <x v="5"/>
    <x v="5"/>
    <x v="1"/>
    <x v="5"/>
    <x v="2"/>
    <x v="2"/>
    <x v="3"/>
    <x v="2"/>
    <x v="1"/>
    <x v="1"/>
    <x v="3"/>
    <x v="2"/>
    <x v="2"/>
    <m/>
  </r>
  <r>
    <n v="233"/>
    <d v="2026-02-17T22:57:45"/>
    <d v="2026-02-17T23:08:56"/>
    <s v="anonymous"/>
    <m/>
    <m/>
    <x v="1"/>
    <s v="Pavla"/>
    <s v="Zachova"/>
    <s v="Vřesová"/>
    <x v="1"/>
    <x v="4"/>
    <x v="1"/>
    <m/>
    <s v="Nerez;"/>
    <s v="Kované;"/>
    <x v="3"/>
    <x v="1"/>
    <x v="5"/>
    <x v="1"/>
    <x v="2"/>
    <x v="4"/>
    <x v="4"/>
    <x v="3"/>
    <x v="3"/>
    <x v="4"/>
    <x v="3"/>
    <x v="3"/>
    <x v="2"/>
    <x v="2"/>
    <x v="3"/>
    <x v="2"/>
    <x v="1"/>
    <x v="1"/>
    <x v="3"/>
    <x v="1"/>
    <x v="3"/>
    <m/>
  </r>
  <r>
    <n v="234"/>
    <d v="2026-02-17T09:09:51"/>
    <d v="2026-02-17T23:38:47"/>
    <s v="anonymous"/>
    <m/>
    <m/>
    <x v="1"/>
    <s v="Hana"/>
    <s v="Khýrová "/>
    <s v="Devětsilová"/>
    <x v="1"/>
    <x v="4"/>
    <x v="2"/>
    <s v="Mě se líbí, jen mi přijde, že je tam možna moc netravnatého prostoru. Za mě by stačila spojovací cestička. Pokud to bude mít mlatový povrch bude to v zimě akorat bláťák jak cestičky v parku. Tomu se od listopadu vyhýbám, protože kočár je pak celý obalený. Ale jinak moc pěkné."/>
    <s v="Šedé;Černé;"/>
    <s v="Kované;Moderní;"/>
    <x v="3"/>
    <x v="3"/>
    <x v="1"/>
    <x v="2"/>
    <x v="2"/>
    <x v="2"/>
    <x v="3"/>
    <x v="4"/>
    <x v="3"/>
    <x v="5"/>
    <x v="2"/>
    <x v="3"/>
    <x v="4"/>
    <x v="5"/>
    <x v="2"/>
    <x v="4"/>
    <x v="2"/>
    <x v="1"/>
    <x v="2"/>
    <x v="2"/>
    <x v="1"/>
    <m/>
  </r>
  <r>
    <n v="235"/>
    <d v="2026-02-17T23:56:21"/>
    <d v="2026-02-18T00:03:17"/>
    <s v="anonymous"/>
    <m/>
    <m/>
    <x v="1"/>
    <s v="Luděk "/>
    <s v="Lesonický "/>
    <s v="Svízelová"/>
    <x v="4"/>
    <x v="1"/>
    <x v="3"/>
    <m/>
    <s v="Nerez;"/>
    <s v="Moderní;"/>
    <x v="2"/>
    <x v="1"/>
    <x v="4"/>
    <x v="4"/>
    <x v="2"/>
    <x v="4"/>
    <x v="5"/>
    <x v="2"/>
    <x v="4"/>
    <x v="5"/>
    <x v="5"/>
    <x v="2"/>
    <x v="3"/>
    <x v="4"/>
    <x v="2"/>
    <x v="3"/>
    <x v="2"/>
    <x v="2"/>
    <x v="1"/>
    <x v="2"/>
    <x v="2"/>
    <m/>
  </r>
  <r>
    <n v="236"/>
    <d v="2026-02-18T01:39:22"/>
    <d v="2026-02-18T01:39:40"/>
    <s v="anonymous"/>
    <m/>
    <m/>
    <x v="0"/>
    <m/>
    <m/>
    <m/>
    <x v="0"/>
    <x v="0"/>
    <x v="0"/>
    <m/>
    <m/>
    <m/>
    <x v="0"/>
    <x v="0"/>
    <x v="0"/>
    <x v="0"/>
    <x v="0"/>
    <x v="0"/>
    <x v="0"/>
    <x v="0"/>
    <x v="0"/>
    <x v="0"/>
    <x v="0"/>
    <x v="0"/>
    <x v="0"/>
    <x v="0"/>
    <x v="0"/>
    <x v="0"/>
    <x v="0"/>
    <x v="0"/>
    <x v="0"/>
    <x v="0"/>
    <x v="0"/>
    <m/>
  </r>
  <r>
    <n v="237"/>
    <d v="2026-02-18T04:50:54"/>
    <d v="2026-02-18T04:57:10"/>
    <s v="anonymous"/>
    <m/>
    <m/>
    <x v="1"/>
    <s v="Jaroslav"/>
    <s v="Hradecký"/>
    <s v="K Dobročovicům"/>
    <x v="4"/>
    <x v="5"/>
    <x v="5"/>
    <m/>
    <s v="Černé;"/>
    <s v="Kované;"/>
    <x v="2"/>
    <x v="4"/>
    <x v="2"/>
    <x v="4"/>
    <x v="4"/>
    <x v="4"/>
    <x v="1"/>
    <x v="4"/>
    <x v="3"/>
    <x v="4"/>
    <x v="3"/>
    <x v="1"/>
    <x v="2"/>
    <x v="4"/>
    <x v="2"/>
    <x v="3"/>
    <x v="1"/>
    <x v="3"/>
    <x v="1"/>
    <x v="1"/>
    <x v="5"/>
    <m/>
  </r>
  <r>
    <n v="238"/>
    <d v="2026-02-18T05:15:58"/>
    <d v="2026-02-18T05:22:50"/>
    <s v="anonymous"/>
    <m/>
    <m/>
    <x v="1"/>
    <s v="Klára "/>
    <s v="Fiedlerová "/>
    <s v="Lékořicová"/>
    <x v="2"/>
    <x v="3"/>
    <x v="1"/>
    <m/>
    <s v="Černé;"/>
    <s v="Kované;"/>
    <x v="3"/>
    <x v="3"/>
    <x v="5"/>
    <x v="1"/>
    <x v="1"/>
    <x v="3"/>
    <x v="4"/>
    <x v="3"/>
    <x v="3"/>
    <x v="3"/>
    <x v="3"/>
    <x v="3"/>
    <x v="2"/>
    <x v="1"/>
    <x v="3"/>
    <x v="2"/>
    <x v="1"/>
    <x v="1"/>
    <x v="3"/>
    <x v="1"/>
    <x v="5"/>
    <m/>
  </r>
  <r>
    <n v="239"/>
    <d v="2026-02-18T06:51:39"/>
    <d v="2026-02-18T06:56:43"/>
    <s v="anonymous"/>
    <m/>
    <m/>
    <x v="1"/>
    <s v="Hana"/>
    <s v="Snopkova "/>
    <s v="Čtyřlístková"/>
    <x v="1"/>
    <x v="5"/>
    <x v="1"/>
    <m/>
    <s v="Šedé;"/>
    <s v="Moderní;"/>
    <x v="3"/>
    <x v="3"/>
    <x v="1"/>
    <x v="1"/>
    <x v="2"/>
    <x v="1"/>
    <x v="4"/>
    <x v="1"/>
    <x v="1"/>
    <x v="3"/>
    <x v="3"/>
    <x v="4"/>
    <x v="1"/>
    <x v="4"/>
    <x v="2"/>
    <x v="3"/>
    <x v="2"/>
    <x v="2"/>
    <x v="2"/>
    <x v="1"/>
    <x v="5"/>
    <m/>
  </r>
  <r>
    <n v="240"/>
    <d v="2026-02-18T07:37:21"/>
    <d v="2026-02-18T07:48:53"/>
    <s v="anonymous"/>
    <m/>
    <m/>
    <x v="1"/>
    <s v="Michaela"/>
    <s v="Balejová"/>
    <s v="Rulíková"/>
    <x v="2"/>
    <x v="3"/>
    <x v="2"/>
    <m/>
    <s v="Nerez;Šedé;"/>
    <s v="Moderní;"/>
    <x v="5"/>
    <x v="5"/>
    <x v="1"/>
    <x v="1"/>
    <x v="2"/>
    <x v="1"/>
    <x v="3"/>
    <x v="5"/>
    <x v="3"/>
    <x v="3"/>
    <x v="3"/>
    <x v="1"/>
    <x v="2"/>
    <x v="2"/>
    <x v="4"/>
    <x v="2"/>
    <x v="2"/>
    <x v="1"/>
    <x v="2"/>
    <x v="1"/>
    <x v="1"/>
    <m/>
  </r>
  <r>
    <n v="241"/>
    <d v="2026-02-18T07:42:57"/>
    <d v="2026-02-18T07:50:49"/>
    <s v="anonymous"/>
    <m/>
    <m/>
    <x v="1"/>
    <s v="Zbyněk"/>
    <s v="Prokop"/>
    <s v="Čtyřlístková"/>
    <x v="1"/>
    <x v="2"/>
    <x v="1"/>
    <m/>
    <s v="Šedé;"/>
    <s v="Kované;"/>
    <x v="1"/>
    <x v="3"/>
    <x v="4"/>
    <x v="1"/>
    <x v="4"/>
    <x v="3"/>
    <x v="2"/>
    <x v="1"/>
    <x v="1"/>
    <x v="4"/>
    <x v="4"/>
    <x v="1"/>
    <x v="1"/>
    <x v="2"/>
    <x v="3"/>
    <x v="1"/>
    <x v="1"/>
    <x v="3"/>
    <x v="3"/>
    <x v="3"/>
    <x v="1"/>
    <m/>
  </r>
  <r>
    <n v="242"/>
    <d v="2026-02-18T08:26:57"/>
    <d v="2026-02-18T08:32:57"/>
    <s v="anonymous"/>
    <m/>
    <m/>
    <x v="1"/>
    <s v="Jiřina "/>
    <s v="Ličková "/>
    <s v="Ke Tvrzi"/>
    <x v="1"/>
    <x v="1"/>
    <x v="1"/>
    <m/>
    <s v="Černé;"/>
    <s v="Historizující;"/>
    <x v="2"/>
    <x v="3"/>
    <x v="1"/>
    <x v="1"/>
    <x v="2"/>
    <x v="4"/>
    <x v="4"/>
    <x v="4"/>
    <x v="4"/>
    <x v="1"/>
    <x v="3"/>
    <x v="3"/>
    <x v="2"/>
    <x v="2"/>
    <x v="2"/>
    <x v="3"/>
    <x v="1"/>
    <x v="1"/>
    <x v="4"/>
    <x v="1"/>
    <x v="2"/>
    <s v="Dle mého názoru se do obce nehodí nic přehnaně moderního. "/>
  </r>
  <r>
    <n v="243"/>
    <d v="2026-02-18T08:41:26"/>
    <d v="2026-02-18T08:45:30"/>
    <s v="anonymous"/>
    <m/>
    <m/>
    <x v="1"/>
    <s v="Denisa "/>
    <s v="Buková"/>
    <s v="Kostivalová"/>
    <x v="1"/>
    <x v="5"/>
    <x v="1"/>
    <m/>
    <s v="Nerez;"/>
    <s v="Moderní;"/>
    <x v="3"/>
    <x v="4"/>
    <x v="3"/>
    <x v="1"/>
    <x v="2"/>
    <x v="2"/>
    <x v="4"/>
    <x v="2"/>
    <x v="2"/>
    <x v="2"/>
    <x v="2"/>
    <x v="2"/>
    <x v="3"/>
    <x v="2"/>
    <x v="2"/>
    <x v="3"/>
    <x v="2"/>
    <x v="2"/>
    <x v="2"/>
    <x v="1"/>
    <x v="5"/>
    <m/>
  </r>
  <r>
    <n v="244"/>
    <d v="2026-02-18T09:18:55"/>
    <d v="2026-02-18T09:25:35"/>
    <s v="anonymous"/>
    <m/>
    <m/>
    <x v="1"/>
    <s v="Michaela "/>
    <s v="Benešová"/>
    <s v="Kosmatcová"/>
    <x v="1"/>
    <x v="3"/>
    <x v="1"/>
    <m/>
    <s v="Černé;"/>
    <s v="Historizující;"/>
    <x v="3"/>
    <x v="3"/>
    <x v="1"/>
    <x v="4"/>
    <x v="4"/>
    <x v="4"/>
    <x v="2"/>
    <x v="4"/>
    <x v="1"/>
    <x v="3"/>
    <x v="2"/>
    <x v="2"/>
    <x v="3"/>
    <x v="2"/>
    <x v="3"/>
    <x v="4"/>
    <x v="1"/>
    <x v="1"/>
    <x v="4"/>
    <x v="1"/>
    <x v="5"/>
    <m/>
  </r>
  <r>
    <n v="245"/>
    <d v="2026-02-18T09:32:35"/>
    <d v="2026-02-18T09:38:46"/>
    <s v="anonymous"/>
    <m/>
    <m/>
    <x v="1"/>
    <s v="Vladimír "/>
    <s v="Pechar"/>
    <s v="V Zelených"/>
    <x v="3"/>
    <x v="1"/>
    <x v="4"/>
    <s v="Nelíbí - bez úprav"/>
    <s v="Nerez;"/>
    <s v="Moderní;"/>
    <x v="5"/>
    <x v="3"/>
    <x v="1"/>
    <x v="3"/>
    <x v="1"/>
    <x v="4"/>
    <x v="3"/>
    <x v="4"/>
    <x v="1"/>
    <x v="4"/>
    <x v="2"/>
    <x v="3"/>
    <x v="3"/>
    <x v="5"/>
    <x v="5"/>
    <x v="4"/>
    <x v="4"/>
    <x v="1"/>
    <x v="3"/>
    <x v="1"/>
    <x v="1"/>
    <m/>
  </r>
  <r>
    <n v="246"/>
    <d v="2026-02-18T10:00:51"/>
    <d v="2026-02-18T10:15:51"/>
    <s v="anonymous"/>
    <m/>
    <m/>
    <x v="1"/>
    <s v="Jaroslava"/>
    <s v="Kecová"/>
    <s v="Do Průhonu"/>
    <x v="5"/>
    <x v="1"/>
    <x v="4"/>
    <s v="Myslím, že rozcestí tak jak se teď vytvořilo je moc hezké a je zbytečné tam dávat nějaký nápis."/>
    <s v="Černé;"/>
    <s v="Historizující;"/>
    <x v="3"/>
    <x v="5"/>
    <x v="3"/>
    <x v="4"/>
    <x v="3"/>
    <x v="4"/>
    <x v="2"/>
    <x v="5"/>
    <x v="1"/>
    <x v="3"/>
    <x v="3"/>
    <x v="1"/>
    <x v="2"/>
    <x v="2"/>
    <x v="2"/>
    <x v="2"/>
    <x v="4"/>
    <x v="1"/>
    <x v="4"/>
    <x v="2"/>
    <x v="2"/>
    <m/>
  </r>
  <r>
    <n v="247"/>
    <d v="2026-02-18T10:06:23"/>
    <d v="2026-02-18T10:21:43"/>
    <s v="anonymous"/>
    <m/>
    <m/>
    <x v="1"/>
    <s v="Dagmar"/>
    <s v="Tuchyňová "/>
    <s v="Na Ladech"/>
    <x v="1"/>
    <x v="2"/>
    <x v="1"/>
    <s v="Vhodné jsou materiály a řešení, které nejsou příliš náročné na běžnou údržbu a jsou trvanlivé."/>
    <s v="Šedé;"/>
    <s v="Moderní;"/>
    <x v="5"/>
    <x v="2"/>
    <x v="5"/>
    <x v="5"/>
    <x v="1"/>
    <x v="3"/>
    <x v="4"/>
    <x v="3"/>
    <x v="3"/>
    <x v="5"/>
    <x v="3"/>
    <x v="3"/>
    <x v="2"/>
    <x v="3"/>
    <x v="3"/>
    <x v="1"/>
    <x v="1"/>
    <x v="1"/>
    <x v="2"/>
    <x v="1"/>
    <x v="5"/>
    <s v="Co je historické a zachovalé, ať zůstane. Ostatní ať je jednotné, moderní a funkční."/>
  </r>
  <r>
    <n v="248"/>
    <d v="2026-02-18T12:14:01"/>
    <d v="2026-02-18T12:14:17"/>
    <s v="anonymous"/>
    <m/>
    <m/>
    <x v="0"/>
    <m/>
    <m/>
    <m/>
    <x v="0"/>
    <x v="0"/>
    <x v="0"/>
    <m/>
    <m/>
    <m/>
    <x v="0"/>
    <x v="0"/>
    <x v="0"/>
    <x v="0"/>
    <x v="0"/>
    <x v="0"/>
    <x v="0"/>
    <x v="0"/>
    <x v="0"/>
    <x v="0"/>
    <x v="0"/>
    <x v="0"/>
    <x v="0"/>
    <x v="0"/>
    <x v="0"/>
    <x v="0"/>
    <x v="0"/>
    <x v="0"/>
    <x v="0"/>
    <x v="0"/>
    <x v="0"/>
    <m/>
  </r>
  <r>
    <n v="249"/>
    <d v="2026-02-18T12:25:55"/>
    <d v="2026-02-18T12:36:00"/>
    <s v="anonymous"/>
    <m/>
    <m/>
    <x v="0"/>
    <s v="Jan"/>
    <s v="Svorad"/>
    <s v="Do Průhonu"/>
    <x v="4"/>
    <x v="2"/>
    <x v="3"/>
    <m/>
    <s v="Černé;"/>
    <s v="Historizující;"/>
    <x v="2"/>
    <x v="5"/>
    <x v="4"/>
    <x v="5"/>
    <x v="3"/>
    <x v="4"/>
    <x v="1"/>
    <x v="1"/>
    <x v="5"/>
    <x v="4"/>
    <x v="2"/>
    <x v="4"/>
    <x v="3"/>
    <x v="2"/>
    <x v="2"/>
    <x v="3"/>
    <x v="1"/>
    <x v="2"/>
    <x v="1"/>
    <x v="2"/>
    <x v="2"/>
    <m/>
  </r>
  <r>
    <n v="250"/>
    <d v="2026-02-18T12:34:14"/>
    <d v="2026-02-18T12:38:53"/>
    <s v="anonymous"/>
    <m/>
    <m/>
    <x v="0"/>
    <s v="Bla"/>
    <s v="Blabkabla"/>
    <s v="Orchidejová"/>
    <x v="2"/>
    <x v="4"/>
    <x v="1"/>
    <m/>
    <s v="Černé;"/>
    <s v="Moderní;"/>
    <x v="1"/>
    <x v="3"/>
    <x v="2"/>
    <x v="3"/>
    <x v="2"/>
    <x v="3"/>
    <x v="4"/>
    <x v="4"/>
    <x v="3"/>
    <x v="3"/>
    <x v="3"/>
    <x v="1"/>
    <x v="2"/>
    <x v="2"/>
    <x v="3"/>
    <x v="2"/>
    <x v="1"/>
    <x v="1"/>
    <x v="2"/>
    <x v="1"/>
    <x v="3"/>
    <m/>
  </r>
  <r>
    <n v="251"/>
    <d v="2026-02-18T12:50:35"/>
    <d v="2026-02-18T12:57:28"/>
    <s v="anonymous"/>
    <m/>
    <m/>
    <x v="1"/>
    <s v="milos"/>
    <s v="korenko"/>
    <s v="Muškátová"/>
    <x v="2"/>
    <x v="3"/>
    <x v="2"/>
    <m/>
    <s v="Černé;"/>
    <s v="Kované;"/>
    <x v="2"/>
    <x v="1"/>
    <x v="2"/>
    <x v="1"/>
    <x v="1"/>
    <x v="3"/>
    <x v="1"/>
    <x v="4"/>
    <x v="3"/>
    <x v="1"/>
    <x v="3"/>
    <x v="2"/>
    <x v="1"/>
    <x v="4"/>
    <x v="2"/>
    <x v="3"/>
    <x v="2"/>
    <x v="2"/>
    <x v="2"/>
    <x v="3"/>
    <x v="2"/>
    <m/>
  </r>
  <r>
    <n v="252"/>
    <d v="2026-02-18T13:09:12"/>
    <d v="2026-02-18T13:09:19"/>
    <s v="anonymous"/>
    <m/>
    <m/>
    <x v="0"/>
    <m/>
    <m/>
    <m/>
    <x v="0"/>
    <x v="0"/>
    <x v="0"/>
    <m/>
    <m/>
    <m/>
    <x v="0"/>
    <x v="0"/>
    <x v="0"/>
    <x v="0"/>
    <x v="0"/>
    <x v="0"/>
    <x v="0"/>
    <x v="0"/>
    <x v="0"/>
    <x v="0"/>
    <x v="0"/>
    <x v="0"/>
    <x v="0"/>
    <x v="0"/>
    <x v="0"/>
    <x v="0"/>
    <x v="0"/>
    <x v="0"/>
    <x v="0"/>
    <x v="0"/>
    <x v="0"/>
    <m/>
  </r>
  <r>
    <n v="253"/>
    <d v="2026-02-18T13:09:42"/>
    <d v="2026-02-18T13:21:11"/>
    <s v="anonymous"/>
    <m/>
    <m/>
    <x v="1"/>
    <s v="Lenia"/>
    <s v="Vrbíková"/>
    <s v="Ibišková"/>
    <x v="1"/>
    <x v="1"/>
    <x v="5"/>
    <s v="Pomník mi připomíná Lidice a nápis doby před rokem 89. "/>
    <s v="Šedé;"/>
    <s v="Kované;"/>
    <x v="2"/>
    <x v="5"/>
    <x v="3"/>
    <x v="4"/>
    <x v="4"/>
    <x v="4"/>
    <x v="2"/>
    <x v="5"/>
    <x v="3"/>
    <x v="3"/>
    <x v="2"/>
    <x v="2"/>
    <x v="3"/>
    <x v="4"/>
    <x v="2"/>
    <x v="3"/>
    <x v="3"/>
    <x v="1"/>
    <x v="4"/>
    <x v="3"/>
    <x v="2"/>
    <s v="Zábradlí je stejný problém jako obecní záchodky, Je o tom klasický román Zvonokosy, může jít o život. Jinak děkuji vedení obce i ostatním aktivním občanům za veškerou péči, Květnice je krásná, čistá, vstřícná a moderní a moc ráda zde žiji. Ještě jednou moc moc děkuji. "/>
  </r>
  <r>
    <n v="254"/>
    <d v="2026-02-18T13:14:22"/>
    <d v="2026-02-18T13:35:24"/>
    <s v="anonymous"/>
    <m/>
    <m/>
    <x v="1"/>
    <s v="Filip "/>
    <s v="Řezáč "/>
    <s v="Brusnicová"/>
    <x v="5"/>
    <x v="5"/>
    <x v="5"/>
    <m/>
    <s v="Černé;"/>
    <s v="Historizující;"/>
    <x v="2"/>
    <x v="3"/>
    <x v="1"/>
    <x v="3"/>
    <x v="3"/>
    <x v="4"/>
    <x v="5"/>
    <x v="4"/>
    <x v="1"/>
    <x v="3"/>
    <x v="2"/>
    <x v="1"/>
    <x v="1"/>
    <x v="2"/>
    <x v="2"/>
    <x v="4"/>
    <x v="1"/>
    <x v="4"/>
    <x v="4"/>
    <x v="3"/>
    <x v="2"/>
    <s v="Rozhodně zachovat zábradlí u mlýna!"/>
  </r>
  <r>
    <n v="255"/>
    <d v="2026-02-18T13:29:15"/>
    <d v="2026-02-18T13:37:36"/>
    <s v="anonymous"/>
    <m/>
    <m/>
    <x v="1"/>
    <s v="Miloš"/>
    <s v="Haken"/>
    <s v="Šťovíková"/>
    <x v="2"/>
    <x v="3"/>
    <x v="2"/>
    <m/>
    <s v="Nerez;"/>
    <s v="Moderní;"/>
    <x v="3"/>
    <x v="1"/>
    <x v="4"/>
    <x v="5"/>
    <x v="2"/>
    <x v="3"/>
    <x v="4"/>
    <x v="3"/>
    <x v="3"/>
    <x v="5"/>
    <x v="3"/>
    <x v="3"/>
    <x v="2"/>
    <x v="3"/>
    <x v="3"/>
    <x v="4"/>
    <x v="1"/>
    <x v="1"/>
    <x v="1"/>
    <x v="1"/>
    <x v="3"/>
    <m/>
  </r>
  <r>
    <n v="256"/>
    <d v="2026-02-18T13:11:11"/>
    <d v="2026-02-18T13:39:20"/>
    <s v="anonymous"/>
    <m/>
    <m/>
    <x v="1"/>
    <s v="Michaela "/>
    <s v="Fousková "/>
    <s v="V Zelených"/>
    <x v="3"/>
    <x v="1"/>
    <x v="3"/>
    <s v="Výslovně se mi nelíbí cedule Květnice,  která se do prostoru malebné vesnice zásadně nehodí. Celý projekt parku včetně mobiliáře vyvolává spíše představu zábavného parku ve větším městě a není to v tomto případě šťastná volba. Určitě by bylo vhodné se nad tím zamyslet a zvolit vkusnějši řešení."/>
    <s v="Bílé;"/>
    <s v="Historizující;"/>
    <x v="3"/>
    <x v="3"/>
    <x v="2"/>
    <x v="1"/>
    <x v="1"/>
    <x v="3"/>
    <x v="4"/>
    <x v="3"/>
    <x v="5"/>
    <x v="3"/>
    <x v="3"/>
    <x v="1"/>
    <x v="2"/>
    <x v="2"/>
    <x v="3"/>
    <x v="2"/>
    <x v="1"/>
    <x v="1"/>
    <x v="3"/>
    <x v="3"/>
    <x v="2"/>
    <m/>
  </r>
  <r>
    <n v="257"/>
    <d v="2026-02-18T13:43:19"/>
    <d v="2026-02-18T13:43:30"/>
    <s v="anonymous"/>
    <m/>
    <m/>
    <x v="0"/>
    <m/>
    <m/>
    <m/>
    <x v="0"/>
    <x v="0"/>
    <x v="0"/>
    <m/>
    <m/>
    <m/>
    <x v="0"/>
    <x v="0"/>
    <x v="0"/>
    <x v="0"/>
    <x v="0"/>
    <x v="0"/>
    <x v="0"/>
    <x v="0"/>
    <x v="0"/>
    <x v="0"/>
    <x v="0"/>
    <x v="0"/>
    <x v="0"/>
    <x v="0"/>
    <x v="0"/>
    <x v="0"/>
    <x v="0"/>
    <x v="0"/>
    <x v="0"/>
    <x v="0"/>
    <x v="0"/>
    <m/>
  </r>
  <r>
    <n v="258"/>
    <d v="2026-02-18T13:52:53"/>
    <d v="2026-02-18T13:57:37"/>
    <s v="anonymous"/>
    <m/>
    <m/>
    <x v="1"/>
    <s v="Zdenek"/>
    <s v="Soudny"/>
    <s v="Bledulková"/>
    <x v="2"/>
    <x v="2"/>
    <x v="2"/>
    <s v="Budu rad za rychlou realizaci. Uvítal bych více kvetoucích rostlin. "/>
    <s v="Černé;"/>
    <s v="Kované;"/>
    <x v="2"/>
    <x v="3"/>
    <x v="1"/>
    <x v="2"/>
    <x v="2"/>
    <x v="1"/>
    <x v="2"/>
    <x v="4"/>
    <x v="1"/>
    <x v="4"/>
    <x v="2"/>
    <x v="3"/>
    <x v="2"/>
    <x v="3"/>
    <x v="2"/>
    <x v="4"/>
    <x v="1"/>
    <x v="3"/>
    <x v="2"/>
    <x v="1"/>
    <x v="2"/>
    <m/>
  </r>
  <r>
    <n v="259"/>
    <d v="2026-02-18T13:51:02"/>
    <d v="2026-02-18T14:04:17"/>
    <s v="anonymous"/>
    <m/>
    <m/>
    <x v="1"/>
    <s v="Denisa"/>
    <s v="Múčková "/>
    <s v="Čtyřlístková"/>
    <x v="2"/>
    <x v="2"/>
    <x v="4"/>
    <m/>
    <s v="Šedé;"/>
    <s v="Kované;"/>
    <x v="1"/>
    <x v="1"/>
    <x v="4"/>
    <x v="5"/>
    <x v="2"/>
    <x v="5"/>
    <x v="3"/>
    <x v="1"/>
    <x v="1"/>
    <x v="5"/>
    <x v="5"/>
    <x v="4"/>
    <x v="2"/>
    <x v="2"/>
    <x v="3"/>
    <x v="1"/>
    <x v="1"/>
    <x v="3"/>
    <x v="1"/>
    <x v="1"/>
    <x v="4"/>
    <m/>
  </r>
  <r>
    <n v="260"/>
    <d v="2026-02-18T14:13:44"/>
    <d v="2026-02-18T14:14:01"/>
    <s v="anonymous"/>
    <m/>
    <m/>
    <x v="0"/>
    <m/>
    <m/>
    <m/>
    <x v="0"/>
    <x v="0"/>
    <x v="0"/>
    <m/>
    <m/>
    <m/>
    <x v="0"/>
    <x v="0"/>
    <x v="0"/>
    <x v="0"/>
    <x v="0"/>
    <x v="0"/>
    <x v="0"/>
    <x v="0"/>
    <x v="0"/>
    <x v="0"/>
    <x v="0"/>
    <x v="0"/>
    <x v="0"/>
    <x v="0"/>
    <x v="0"/>
    <x v="0"/>
    <x v="0"/>
    <x v="0"/>
    <x v="0"/>
    <x v="0"/>
    <x v="0"/>
    <m/>
  </r>
  <r>
    <n v="261"/>
    <d v="2026-02-18T14:14:58"/>
    <d v="2026-02-18T14:20:18"/>
    <s v="anonymous"/>
    <m/>
    <m/>
    <x v="1"/>
    <s v="Kateřina"/>
    <s v="Machová Poláková"/>
    <s v="Sosnová"/>
    <x v="4"/>
    <x v="2"/>
    <x v="4"/>
    <m/>
    <s v="Černé;"/>
    <s v="Kované;"/>
    <x v="2"/>
    <x v="5"/>
    <x v="2"/>
    <x v="3"/>
    <x v="1"/>
    <x v="4"/>
    <x v="5"/>
    <x v="5"/>
    <x v="4"/>
    <x v="1"/>
    <x v="2"/>
    <x v="3"/>
    <x v="2"/>
    <x v="2"/>
    <x v="2"/>
    <x v="4"/>
    <x v="2"/>
    <x v="1"/>
    <x v="2"/>
    <x v="2"/>
    <x v="2"/>
    <m/>
  </r>
  <r>
    <n v="262"/>
    <d v="2026-02-18T14:51:03"/>
    <d v="2026-02-18T15:00:04"/>
    <s v="anonymous"/>
    <m/>
    <m/>
    <x v="1"/>
    <s v="Martin "/>
    <s v="Kuchařik "/>
    <s v="Čtyřlístková"/>
    <x v="1"/>
    <x v="2"/>
    <x v="1"/>
    <m/>
    <s v="Černé;"/>
    <s v="Kované;"/>
    <x v="1"/>
    <x v="3"/>
    <x v="1"/>
    <x v="1"/>
    <x v="1"/>
    <x v="1"/>
    <x v="1"/>
    <x v="4"/>
    <x v="1"/>
    <x v="1"/>
    <x v="5"/>
    <x v="1"/>
    <x v="4"/>
    <x v="1"/>
    <x v="1"/>
    <x v="4"/>
    <x v="3"/>
    <x v="4"/>
    <x v="3"/>
    <x v="1"/>
    <x v="3"/>
    <m/>
  </r>
  <r>
    <n v="263"/>
    <d v="2026-02-18T14:55:18"/>
    <d v="2026-02-18T15:13:42"/>
    <s v="anonymous"/>
    <m/>
    <m/>
    <x v="1"/>
    <s v="Věra"/>
    <s v="Engelmannová"/>
    <s v="Hořcová"/>
    <x v="1"/>
    <x v="2"/>
    <x v="1"/>
    <s v="Myslím, že není třeba dělat tolik nezelených ploch, které se potom složitě udržují. _x000a_K záhonu Květnice, jsou tam namalované pouze kvetoucí rostliny, což lze sice zajistit výběrem postupně kvetoucích rostlin, ale bylo by tam třeba dát i rostliny, které vypadají hezky celý rok. "/>
    <s v="Šedé;Nerez;"/>
    <s v="Historizující;"/>
    <x v="3"/>
    <x v="5"/>
    <x v="2"/>
    <x v="4"/>
    <x v="1"/>
    <x v="3"/>
    <x v="2"/>
    <x v="5"/>
    <x v="4"/>
    <x v="4"/>
    <x v="3"/>
    <x v="3"/>
    <x v="2"/>
    <x v="1"/>
    <x v="3"/>
    <x v="2"/>
    <x v="1"/>
    <x v="1"/>
    <x v="3"/>
    <x v="3"/>
    <x v="5"/>
    <s v="Docela by mne potěšilo, kdyby se se svěřenými prostředky nakládalo uvážlivě a vynakládaly se na potřebné a přínosné  projekty. "/>
  </r>
  <r>
    <n v="264"/>
    <d v="2026-02-18T15:20:56"/>
    <d v="2026-02-18T15:33:44"/>
    <s v="anonymous"/>
    <m/>
    <m/>
    <x v="1"/>
    <s v="Martin "/>
    <s v="Hrbek"/>
    <s v="Balzamínová"/>
    <x v="1"/>
    <x v="2"/>
    <x v="2"/>
    <m/>
    <s v="Šedé;"/>
    <s v="Moderní;"/>
    <x v="2"/>
    <x v="1"/>
    <x v="4"/>
    <x v="1"/>
    <x v="2"/>
    <x v="3"/>
    <x v="4"/>
    <x v="4"/>
    <x v="3"/>
    <x v="3"/>
    <x v="3"/>
    <x v="3"/>
    <x v="5"/>
    <x v="2"/>
    <x v="2"/>
    <x v="2"/>
    <x v="1"/>
    <x v="1"/>
    <x v="3"/>
    <x v="1"/>
    <x v="5"/>
    <s v="Pokud je zabradli u mlyna stále bezpečné, tak ho zachovat."/>
  </r>
  <r>
    <n v="265"/>
    <d v="2026-02-18T15:35:25"/>
    <d v="2026-02-18T15:35:58"/>
    <s v="anonymous"/>
    <m/>
    <m/>
    <x v="0"/>
    <m/>
    <m/>
    <m/>
    <x v="0"/>
    <x v="0"/>
    <x v="0"/>
    <m/>
    <m/>
    <m/>
    <x v="0"/>
    <x v="0"/>
    <x v="0"/>
    <x v="0"/>
    <x v="0"/>
    <x v="0"/>
    <x v="0"/>
    <x v="0"/>
    <x v="0"/>
    <x v="0"/>
    <x v="0"/>
    <x v="0"/>
    <x v="0"/>
    <x v="0"/>
    <x v="0"/>
    <x v="0"/>
    <x v="0"/>
    <x v="0"/>
    <x v="0"/>
    <x v="0"/>
    <x v="0"/>
    <m/>
  </r>
  <r>
    <n v="266"/>
    <d v="2026-02-18T15:56:53"/>
    <d v="2026-02-18T16:05:24"/>
    <s v="anonymous"/>
    <m/>
    <m/>
    <x v="1"/>
    <s v="Filip Viktor"/>
    <s v="Hanzlík"/>
    <s v="Petrklíčová"/>
    <x v="1"/>
    <x v="2"/>
    <x v="1"/>
    <m/>
    <s v="Bílé;Černé;Nerez;"/>
    <s v="Kované;Moderní;Historizující;"/>
    <x v="3"/>
    <x v="1"/>
    <x v="2"/>
    <x v="1"/>
    <x v="2"/>
    <x v="5"/>
    <x v="4"/>
    <x v="1"/>
    <x v="5"/>
    <x v="5"/>
    <x v="5"/>
    <x v="1"/>
    <x v="1"/>
    <x v="1"/>
    <x v="3"/>
    <x v="1"/>
    <x v="1"/>
    <x v="3"/>
    <x v="1"/>
    <x v="1"/>
    <x v="1"/>
    <m/>
  </r>
  <r>
    <n v="267"/>
    <d v="2026-02-18T16:53:08"/>
    <d v="2026-02-18T16:56:33"/>
    <s v="anonymous"/>
    <m/>
    <m/>
    <x v="1"/>
    <s v="Jiří"/>
    <s v="Vondruška"/>
    <s v="V Zelených"/>
    <x v="5"/>
    <x v="1"/>
    <x v="2"/>
    <m/>
    <s v="Šedé;Nerez;"/>
    <s v="Moderní;"/>
    <x v="2"/>
    <x v="2"/>
    <x v="1"/>
    <x v="2"/>
    <x v="2"/>
    <x v="5"/>
    <x v="1"/>
    <x v="3"/>
    <x v="3"/>
    <x v="3"/>
    <x v="3"/>
    <x v="2"/>
    <x v="1"/>
    <x v="1"/>
    <x v="2"/>
    <x v="4"/>
    <x v="1"/>
    <x v="4"/>
    <x v="5"/>
    <x v="1"/>
    <x v="5"/>
    <m/>
  </r>
  <r>
    <n v="268"/>
    <d v="2026-02-18T16:51:04"/>
    <d v="2026-02-18T16:57:21"/>
    <s v="anonymous"/>
    <m/>
    <m/>
    <x v="1"/>
    <s v="Jakub"/>
    <s v="Pechar"/>
    <s v="Devětsilová"/>
    <x v="1"/>
    <x v="2"/>
    <x v="1"/>
    <m/>
    <s v="Černé;Nerez;"/>
    <s v="Moderní;"/>
    <x v="3"/>
    <x v="1"/>
    <x v="1"/>
    <x v="1"/>
    <x v="2"/>
    <x v="3"/>
    <x v="2"/>
    <x v="3"/>
    <x v="3"/>
    <x v="3"/>
    <x v="2"/>
    <x v="2"/>
    <x v="3"/>
    <x v="1"/>
    <x v="2"/>
    <x v="4"/>
    <x v="2"/>
    <x v="2"/>
    <x v="2"/>
    <x v="1"/>
    <x v="4"/>
    <m/>
  </r>
  <r>
    <n v="269"/>
    <d v="2026-02-18T17:03:06"/>
    <d v="2026-02-18T17:07:26"/>
    <s v="anonymous"/>
    <m/>
    <m/>
    <x v="0"/>
    <s v="Lucie"/>
    <s v="Stezkova "/>
    <s v="Slunečnicová"/>
    <x v="4"/>
    <x v="5"/>
    <x v="2"/>
    <m/>
    <s v="Šedé;"/>
    <s v="Kované;"/>
    <x v="3"/>
    <x v="3"/>
    <x v="1"/>
    <x v="2"/>
    <x v="2"/>
    <x v="5"/>
    <x v="3"/>
    <x v="1"/>
    <x v="4"/>
    <x v="1"/>
    <x v="2"/>
    <x v="2"/>
    <x v="3"/>
    <x v="1"/>
    <x v="3"/>
    <x v="4"/>
    <x v="3"/>
    <x v="1"/>
    <x v="4"/>
    <x v="1"/>
    <x v="2"/>
    <m/>
  </r>
  <r>
    <n v="270"/>
    <d v="2026-02-18T17:06:28"/>
    <d v="2026-02-18T17:13:19"/>
    <s v="anonymous"/>
    <m/>
    <m/>
    <x v="1"/>
    <s v="Pavel "/>
    <s v="Bárta "/>
    <s v="Vřesová"/>
    <x v="5"/>
    <x v="2"/>
    <x v="1"/>
    <m/>
    <s v="Šedé;"/>
    <s v="Historizující;Kované;"/>
    <x v="2"/>
    <x v="4"/>
    <x v="3"/>
    <x v="4"/>
    <x v="5"/>
    <x v="4"/>
    <x v="5"/>
    <x v="2"/>
    <x v="1"/>
    <x v="2"/>
    <x v="2"/>
    <x v="1"/>
    <x v="3"/>
    <x v="4"/>
    <x v="2"/>
    <x v="3"/>
    <x v="2"/>
    <x v="2"/>
    <x v="4"/>
    <x v="1"/>
    <x v="2"/>
    <s v="Jen očistit rez a zachovat prvky které připomínají historií mlýna "/>
  </r>
  <r>
    <n v="271"/>
    <d v="2026-02-18T17:16:44"/>
    <d v="2026-02-18T17:23:09"/>
    <s v="anonymous"/>
    <m/>
    <m/>
    <x v="1"/>
    <s v="Jan"/>
    <s v="Kudláček"/>
    <s v="Vřesová"/>
    <x v="2"/>
    <x v="3"/>
    <x v="4"/>
    <m/>
    <s v="Bílé;"/>
    <s v="Moderní;"/>
    <x v="3"/>
    <x v="3"/>
    <x v="5"/>
    <x v="1"/>
    <x v="2"/>
    <x v="1"/>
    <x v="4"/>
    <x v="3"/>
    <x v="3"/>
    <x v="3"/>
    <x v="3"/>
    <x v="4"/>
    <x v="2"/>
    <x v="2"/>
    <x v="2"/>
    <x v="3"/>
    <x v="2"/>
    <x v="1"/>
    <x v="5"/>
    <x v="1"/>
    <x v="2"/>
    <m/>
  </r>
  <r>
    <n v="272"/>
    <d v="2026-02-18T17:13:35"/>
    <d v="2026-02-18T17:23:46"/>
    <s v="anonymous"/>
    <m/>
    <m/>
    <x v="1"/>
    <s v="Lenka"/>
    <s v="Bartizalová"/>
    <s v="Kosmatcová"/>
    <x v="2"/>
    <x v="2"/>
    <x v="1"/>
    <m/>
    <s v="Šedé;"/>
    <s v="Moderní;"/>
    <x v="3"/>
    <x v="3"/>
    <x v="1"/>
    <x v="1"/>
    <x v="4"/>
    <x v="4"/>
    <x v="2"/>
    <x v="2"/>
    <x v="2"/>
    <x v="2"/>
    <x v="2"/>
    <x v="2"/>
    <x v="1"/>
    <x v="1"/>
    <x v="2"/>
    <x v="1"/>
    <x v="2"/>
    <x v="4"/>
    <x v="4"/>
    <x v="2"/>
    <x v="3"/>
    <s v="Hlavne at je bezpečné"/>
  </r>
  <r>
    <n v="273"/>
    <d v="2026-02-18T17:24:06"/>
    <d v="2026-02-18T17:43:06"/>
    <s v="anonymous"/>
    <m/>
    <m/>
    <x v="1"/>
    <s v="Kristýna"/>
    <s v="Fořtová"/>
    <s v="Bledulková"/>
    <x v="4"/>
    <x v="1"/>
    <x v="1"/>
    <s v="Nápis mi přijde vyloženě nevkusný. Nechápu jaká je jeho funkce. Velké plochy trávníků jsou vhodné leda tak na venčení psů, bohužel stále je tu mnoho sousedů, kteří po svých mazlíčcích nic neseberou...Plocha vyplněná květinami, klidně lučními mi přijde vhodnější. Rozhodně nejsem pro žádnou stavbu. Prosím nesnažme se tu dělat pražské prostředí, ze kterého většina z nás utekla :)"/>
    <s v="Černé;"/>
    <s v="Historizující;"/>
    <x v="2"/>
    <x v="2"/>
    <x v="3"/>
    <x v="5"/>
    <x v="1"/>
    <x v="4"/>
    <x v="5"/>
    <x v="1"/>
    <x v="1"/>
    <x v="4"/>
    <x v="2"/>
    <x v="2"/>
    <x v="3"/>
    <x v="4"/>
    <x v="2"/>
    <x v="4"/>
    <x v="2"/>
    <x v="3"/>
    <x v="4"/>
    <x v="2"/>
    <x v="5"/>
    <m/>
  </r>
  <r>
    <n v="274"/>
    <d v="2026-02-18T17:58:43"/>
    <d v="2026-02-18T18:03:31"/>
    <s v="anonymous"/>
    <m/>
    <m/>
    <x v="1"/>
    <s v="Canka"/>
    <s v="Zemanová Poledníčková"/>
    <s v="Svlačcová"/>
    <x v="5"/>
    <x v="1"/>
    <x v="3"/>
    <s v="Proti parkové úpravě nemám námitky, ale celá kompozice hlavně nápis s květinovou výzdobu působí jako návrhy ze 70 let. Určitě částky na údržbu nebudou zanedbatelné. "/>
    <s v="Černé;"/>
    <s v="Historizující;"/>
    <x v="2"/>
    <x v="3"/>
    <x v="4"/>
    <x v="4"/>
    <x v="4"/>
    <x v="4"/>
    <x v="1"/>
    <x v="4"/>
    <x v="1"/>
    <x v="3"/>
    <x v="2"/>
    <x v="3"/>
    <x v="2"/>
    <x v="4"/>
    <x v="2"/>
    <x v="2"/>
    <x v="2"/>
    <x v="2"/>
    <x v="1"/>
    <x v="1"/>
    <x v="2"/>
    <m/>
  </r>
  <r>
    <n v="275"/>
    <d v="2026-02-18T17:39:00"/>
    <d v="2026-02-18T18:08:14"/>
    <s v="anonymous"/>
    <m/>
    <m/>
    <x v="1"/>
    <s v="Pavel"/>
    <s v="Řezáč"/>
    <s v="Brusnicová"/>
    <x v="1"/>
    <x v="1"/>
    <x v="1"/>
    <m/>
    <s v="Černé;"/>
    <s v="Historizující;"/>
    <x v="2"/>
    <x v="4"/>
    <x v="3"/>
    <x v="4"/>
    <x v="5"/>
    <x v="4"/>
    <x v="4"/>
    <x v="4"/>
    <x v="4"/>
    <x v="1"/>
    <x v="2"/>
    <x v="3"/>
    <x v="3"/>
    <x v="4"/>
    <x v="2"/>
    <x v="3"/>
    <x v="1"/>
    <x v="2"/>
    <x v="4"/>
    <x v="3"/>
    <x v="2"/>
    <s v="Stávající řešení u mlýna je umělecky dobře ztvárněné a patří k náhonu a přilehlému mlýnu."/>
  </r>
  <r>
    <n v="276"/>
    <d v="2026-02-18T16:30:13"/>
    <d v="2026-02-18T18:13:42"/>
    <s v="anonymous"/>
    <m/>
    <m/>
    <x v="1"/>
    <s v="Monika"/>
    <s v="Řezáčová"/>
    <s v="Brusnicová"/>
    <x v="1"/>
    <x v="1"/>
    <x v="1"/>
    <m/>
    <s v="Černé;"/>
    <s v="Historizující;"/>
    <x v="2"/>
    <x v="2"/>
    <x v="3"/>
    <x v="4"/>
    <x v="5"/>
    <x v="4"/>
    <x v="2"/>
    <x v="3"/>
    <x v="4"/>
    <x v="4"/>
    <x v="2"/>
    <x v="2"/>
    <x v="3"/>
    <x v="4"/>
    <x v="2"/>
    <x v="3"/>
    <x v="1"/>
    <x v="2"/>
    <x v="4"/>
    <x v="3"/>
    <x v="2"/>
    <s v="Zábradlí u náhonu mlýna je výjimečné, výtvarně velmi zdařilé a inspirující pro naše budoucí generace."/>
  </r>
  <r>
    <n v="277"/>
    <d v="2026-02-18T19:20:03"/>
    <d v="2026-02-18T19:20:29"/>
    <s v="anonymous"/>
    <m/>
    <m/>
    <x v="0"/>
    <m/>
    <m/>
    <m/>
    <x v="0"/>
    <x v="0"/>
    <x v="0"/>
    <m/>
    <m/>
    <m/>
    <x v="0"/>
    <x v="0"/>
    <x v="0"/>
    <x v="0"/>
    <x v="0"/>
    <x v="0"/>
    <x v="0"/>
    <x v="0"/>
    <x v="0"/>
    <x v="0"/>
    <x v="0"/>
    <x v="0"/>
    <x v="0"/>
    <x v="0"/>
    <x v="0"/>
    <x v="0"/>
    <x v="0"/>
    <x v="0"/>
    <x v="0"/>
    <x v="0"/>
    <x v="0"/>
    <m/>
  </r>
  <r>
    <n v="278"/>
    <d v="2026-02-18T19:26:00"/>
    <d v="2026-02-18T19:34:29"/>
    <s v="anonymous"/>
    <m/>
    <m/>
    <x v="1"/>
    <s v="Petr"/>
    <s v="Pekař"/>
    <s v="Na Ladech"/>
    <x v="3"/>
    <x v="1"/>
    <x v="5"/>
    <m/>
    <s v="Černé;"/>
    <s v="Historizující;"/>
    <x v="2"/>
    <x v="5"/>
    <x v="2"/>
    <x v="4"/>
    <x v="5"/>
    <x v="2"/>
    <x v="5"/>
    <x v="5"/>
    <x v="4"/>
    <x v="1"/>
    <x v="2"/>
    <x v="2"/>
    <x v="3"/>
    <x v="4"/>
    <x v="2"/>
    <x v="3"/>
    <x v="3"/>
    <x v="2"/>
    <x v="4"/>
    <x v="3"/>
    <x v="2"/>
    <m/>
  </r>
  <r>
    <n v="279"/>
    <d v="2026-02-18T20:20:27"/>
    <d v="2026-02-18T20:20:41"/>
    <s v="anonymous"/>
    <m/>
    <m/>
    <x v="0"/>
    <m/>
    <m/>
    <m/>
    <x v="0"/>
    <x v="0"/>
    <x v="0"/>
    <m/>
    <m/>
    <m/>
    <x v="0"/>
    <x v="0"/>
    <x v="0"/>
    <x v="0"/>
    <x v="0"/>
    <x v="0"/>
    <x v="0"/>
    <x v="0"/>
    <x v="0"/>
    <x v="0"/>
    <x v="0"/>
    <x v="0"/>
    <x v="0"/>
    <x v="0"/>
    <x v="0"/>
    <x v="0"/>
    <x v="0"/>
    <x v="0"/>
    <x v="0"/>
    <x v="0"/>
    <x v="0"/>
    <m/>
  </r>
  <r>
    <n v="280"/>
    <d v="2026-02-18T20:11:28"/>
    <d v="2026-02-18T20:29:13"/>
    <s v="anonymous"/>
    <m/>
    <m/>
    <x v="1"/>
    <s v="Julie"/>
    <s v="Karvaiová"/>
    <s v="V Zelených"/>
    <x v="3"/>
    <x v="1"/>
    <x v="5"/>
    <s v="Nelíbí se mi moderní pojetí, vyrůstala jsem v ulici V Zelených a neplní to podstatu Květnice jako takové. Nelíbí se mi, že bych se z baráku měla v budoucnu koukat na park, který je naprosto zbytečný. Park máme krásný a velký u rybníka. Podstata Květnice není v modernizaci ale v zachování přirozené přírody a energie vesnice. Rozhodně to není o problému se změnou, jen v tomto případě je to naprosto zbytečné. Nápis Květnice je opravdu nevhodný, nejsme ve městě ale na vesnici. Není potřeba dávat lidem vědět, že jsou v Květnici. Vědí to. Nesouhlasím s tím abych měla 10m od domu nápis, který upozaďuje přírodu a snaží se o propagaci naší vesnice. Raději by se měli peníze dát do smysluplných a komunitních nápadů."/>
    <s v="Nerez;"/>
    <s v="Historizující;"/>
    <x v="2"/>
    <x v="5"/>
    <x v="3"/>
    <x v="4"/>
    <x v="5"/>
    <x v="1"/>
    <x v="5"/>
    <x v="5"/>
    <x v="4"/>
    <x v="4"/>
    <x v="3"/>
    <x v="5"/>
    <x v="2"/>
    <x v="4"/>
    <x v="2"/>
    <x v="3"/>
    <x v="4"/>
    <x v="2"/>
    <x v="4"/>
    <x v="3"/>
    <x v="2"/>
    <s v="mělo by být historické, ne moderní. Prosím o zachování historického. První obyvatelé, co tu zažili kolem jejich baráku jen pole, by měli mít hlavní slovo. Patřím k nim. Je to náš domov. Děkuji za anketu a doufám že budete brát v potaz historii Květnice"/>
  </r>
  <r>
    <n v="281"/>
    <d v="2026-02-18T19:57:04"/>
    <d v="2026-02-18T20:30:07"/>
    <s v="anonymous"/>
    <m/>
    <m/>
    <x v="1"/>
    <s v="Markéta "/>
    <s v="Hind"/>
    <s v="Lékořicová"/>
    <x v="1"/>
    <x v="2"/>
    <x v="1"/>
    <s v="Použití materiálů s dlouhou dobou životnosti, trvalky v osazených záhonech s minimem péče."/>
    <s v="Černé;Nerez;"/>
    <s v="Historizující;"/>
    <x v="3"/>
    <x v="3"/>
    <x v="5"/>
    <x v="5"/>
    <x v="3"/>
    <x v="3"/>
    <x v="2"/>
    <x v="4"/>
    <x v="3"/>
    <x v="3"/>
    <x v="2"/>
    <x v="2"/>
    <x v="3"/>
    <x v="2"/>
    <x v="3"/>
    <x v="2"/>
    <x v="1"/>
    <x v="1"/>
    <x v="2"/>
    <x v="1"/>
    <x v="5"/>
    <s v="V úpravě aby byla údržba co nejjednodušší "/>
  </r>
  <r>
    <n v="282"/>
    <d v="2026-02-18T20:38:33"/>
    <d v="2026-02-18T20:43:05"/>
    <s v="anonymous"/>
    <m/>
    <m/>
    <x v="1"/>
    <s v="Eva "/>
    <s v="Uličná "/>
    <s v="Svlačcová"/>
    <x v="1"/>
    <x v="2"/>
    <x v="2"/>
    <m/>
    <s v="Černé;Šedé;"/>
    <s v="Moderní;"/>
    <x v="5"/>
    <x v="3"/>
    <x v="5"/>
    <x v="1"/>
    <x v="2"/>
    <x v="2"/>
    <x v="3"/>
    <x v="3"/>
    <x v="1"/>
    <x v="2"/>
    <x v="3"/>
    <x v="3"/>
    <x v="4"/>
    <x v="5"/>
    <x v="3"/>
    <x v="4"/>
    <x v="1"/>
    <x v="4"/>
    <x v="5"/>
    <x v="2"/>
    <x v="2"/>
    <m/>
  </r>
  <r>
    <n v="283"/>
    <d v="2026-02-18T21:03:55"/>
    <d v="2026-02-18T21:15:20"/>
    <s v="anonymous"/>
    <m/>
    <m/>
    <x v="1"/>
    <s v="Ilona "/>
    <s v="Kašparová "/>
    <s v="Svlačcová"/>
    <x v="3"/>
    <x v="1"/>
    <x v="3"/>
    <m/>
    <s v="Šedé;"/>
    <s v="Historizující;"/>
    <x v="2"/>
    <x v="5"/>
    <x v="3"/>
    <x v="4"/>
    <x v="1"/>
    <x v="4"/>
    <x v="2"/>
    <x v="5"/>
    <x v="1"/>
    <x v="4"/>
    <x v="2"/>
    <x v="2"/>
    <x v="3"/>
    <x v="4"/>
    <x v="2"/>
    <x v="2"/>
    <x v="2"/>
    <x v="2"/>
    <x v="3"/>
    <x v="1"/>
    <x v="2"/>
    <m/>
  </r>
  <r>
    <n v="284"/>
    <d v="2026-02-18T21:13:56"/>
    <d v="2026-02-18T21:19:13"/>
    <s v="anonymous"/>
    <m/>
    <m/>
    <x v="1"/>
    <s v="Miroslava"/>
    <s v="Kopáčová"/>
    <s v="Kosmatcová"/>
    <x v="4"/>
    <x v="1"/>
    <x v="1"/>
    <m/>
    <s v="Černé;"/>
    <s v="Kované;"/>
    <x v="3"/>
    <x v="3"/>
    <x v="3"/>
    <x v="3"/>
    <x v="3"/>
    <x v="3"/>
    <x v="5"/>
    <x v="4"/>
    <x v="1"/>
    <x v="3"/>
    <x v="3"/>
    <x v="1"/>
    <x v="3"/>
    <x v="4"/>
    <x v="2"/>
    <x v="2"/>
    <x v="2"/>
    <x v="3"/>
    <x v="4"/>
    <x v="2"/>
    <x v="5"/>
    <m/>
  </r>
  <r>
    <n v="285"/>
    <d v="2026-02-18T21:28:50"/>
    <d v="2026-02-18T21:29:12"/>
    <s v="anonymous"/>
    <m/>
    <m/>
    <x v="0"/>
    <m/>
    <m/>
    <m/>
    <x v="0"/>
    <x v="0"/>
    <x v="0"/>
    <m/>
    <m/>
    <m/>
    <x v="0"/>
    <x v="0"/>
    <x v="0"/>
    <x v="0"/>
    <x v="0"/>
    <x v="0"/>
    <x v="0"/>
    <x v="0"/>
    <x v="0"/>
    <x v="0"/>
    <x v="0"/>
    <x v="0"/>
    <x v="0"/>
    <x v="0"/>
    <x v="0"/>
    <x v="0"/>
    <x v="0"/>
    <x v="0"/>
    <x v="0"/>
    <x v="0"/>
    <x v="0"/>
    <m/>
  </r>
  <r>
    <n v="286"/>
    <d v="2026-02-18T21:24:36"/>
    <d v="2026-02-18T21:33:41"/>
    <s v="anonymous"/>
    <m/>
    <m/>
    <x v="1"/>
    <s v="Hana"/>
    <s v="Hladová"/>
    <s v="Ohnicová"/>
    <x v="4"/>
    <x v="1"/>
    <x v="1"/>
    <m/>
    <s v="Šedé;"/>
    <s v="Kované;"/>
    <x v="3"/>
    <x v="3"/>
    <x v="2"/>
    <x v="3"/>
    <x v="3"/>
    <x v="3"/>
    <x v="2"/>
    <x v="4"/>
    <x v="3"/>
    <x v="4"/>
    <x v="3"/>
    <x v="3"/>
    <x v="2"/>
    <x v="2"/>
    <x v="3"/>
    <x v="4"/>
    <x v="1"/>
    <x v="1"/>
    <x v="2"/>
    <x v="3"/>
    <x v="2"/>
    <m/>
  </r>
  <r>
    <n v="287"/>
    <d v="2026-02-18T21:03:50"/>
    <d v="2026-02-18T21:44:08"/>
    <s v="anonymous"/>
    <m/>
    <m/>
    <x v="1"/>
    <s v="Alice"/>
    <s v="Hornychová"/>
    <s v="Sosnová"/>
    <x v="4"/>
    <x v="1"/>
    <x v="1"/>
    <s v="Domnívám se, že obec by měla investovat do jiných důležitějších projektů - dostupnosti stabilního internetu v obci, oprava historického mostu směrem k Dobročovicím, oprava vily..... parkové úpravy v obci nás opravdu netrápí. Další park naše obec nepotřebuje. Nápis Květnice je ošklivý, příliš robustní a zbytečný. "/>
    <s v="Šedé;"/>
    <s v="Kované;"/>
    <x v="2"/>
    <x v="5"/>
    <x v="2"/>
    <x v="4"/>
    <x v="4"/>
    <x v="4"/>
    <x v="1"/>
    <x v="4"/>
    <x v="5"/>
    <x v="3"/>
    <x v="3"/>
    <x v="2"/>
    <x v="3"/>
    <x v="4"/>
    <x v="2"/>
    <x v="1"/>
    <x v="2"/>
    <x v="2"/>
    <x v="4"/>
    <x v="1"/>
    <x v="5"/>
    <s v="Zábradlí u rybníka co nejnenápadnější a co nejkratší. Původní zábradlí bylo dostačující. Rozhodně nechceme zábradlí kolem celého rybníka ani u mlýna, jen v opravdu nebezpečných místech - viz. lávka.. Narušilo by &quot;svobodný&quot; a romantický ráz místa. "/>
  </r>
  <r>
    <n v="288"/>
    <d v="2026-02-19T01:27:59"/>
    <d v="2026-02-19T01:28:29"/>
    <s v="anonymous"/>
    <m/>
    <m/>
    <x v="0"/>
    <m/>
    <m/>
    <m/>
    <x v="0"/>
    <x v="0"/>
    <x v="0"/>
    <m/>
    <m/>
    <m/>
    <x v="0"/>
    <x v="0"/>
    <x v="0"/>
    <x v="0"/>
    <x v="0"/>
    <x v="0"/>
    <x v="0"/>
    <x v="0"/>
    <x v="0"/>
    <x v="0"/>
    <x v="0"/>
    <x v="0"/>
    <x v="0"/>
    <x v="0"/>
    <x v="0"/>
    <x v="0"/>
    <x v="0"/>
    <x v="0"/>
    <x v="0"/>
    <x v="0"/>
    <x v="0"/>
    <m/>
  </r>
  <r>
    <n v="289"/>
    <d v="2026-02-19T04:32:23"/>
    <d v="2026-02-19T04:35:59"/>
    <s v="anonymous"/>
    <m/>
    <m/>
    <x v="0"/>
    <s v="Petr"/>
    <s v="Vácha"/>
    <s v="Kostivalová"/>
    <x v="4"/>
    <x v="5"/>
    <x v="1"/>
    <m/>
    <s v="Šedé;Černé;"/>
    <s v="Historizující;Kované;"/>
    <x v="2"/>
    <x v="3"/>
    <x v="1"/>
    <x v="1"/>
    <x v="3"/>
    <x v="3"/>
    <x v="4"/>
    <x v="3"/>
    <x v="1"/>
    <x v="4"/>
    <x v="4"/>
    <x v="1"/>
    <x v="2"/>
    <x v="2"/>
    <x v="3"/>
    <x v="2"/>
    <x v="1"/>
    <x v="1"/>
    <x v="3"/>
    <x v="3"/>
    <x v="2"/>
    <m/>
  </r>
  <r>
    <n v="290"/>
    <d v="2026-02-19T06:11:50"/>
    <d v="2026-02-19T06:21:46"/>
    <s v="anonymous"/>
    <m/>
    <m/>
    <x v="1"/>
    <s v="František"/>
    <s v="Menšík"/>
    <s v="Vřesová"/>
    <x v="1"/>
    <x v="5"/>
    <x v="1"/>
    <m/>
    <s v="Černé;"/>
    <s v="Kované;"/>
    <x v="2"/>
    <x v="3"/>
    <x v="2"/>
    <x v="4"/>
    <x v="1"/>
    <x v="4"/>
    <x v="2"/>
    <x v="3"/>
    <x v="3"/>
    <x v="4"/>
    <x v="2"/>
    <x v="2"/>
    <x v="3"/>
    <x v="3"/>
    <x v="2"/>
    <x v="1"/>
    <x v="2"/>
    <x v="2"/>
    <x v="1"/>
    <x v="2"/>
    <x v="2"/>
    <m/>
  </r>
  <r>
    <n v="291"/>
    <d v="2026-02-19T06:30:57"/>
    <d v="2026-02-19T06:31:26"/>
    <s v="anonymous"/>
    <m/>
    <m/>
    <x v="0"/>
    <m/>
    <m/>
    <m/>
    <x v="0"/>
    <x v="0"/>
    <x v="0"/>
    <m/>
    <m/>
    <m/>
    <x v="0"/>
    <x v="0"/>
    <x v="0"/>
    <x v="0"/>
    <x v="0"/>
    <x v="0"/>
    <x v="0"/>
    <x v="0"/>
    <x v="0"/>
    <x v="0"/>
    <x v="0"/>
    <x v="0"/>
    <x v="0"/>
    <x v="0"/>
    <x v="0"/>
    <x v="0"/>
    <x v="0"/>
    <x v="0"/>
    <x v="0"/>
    <x v="0"/>
    <x v="0"/>
    <m/>
  </r>
  <r>
    <n v="292"/>
    <d v="2026-02-19T06:32:34"/>
    <d v="2026-02-19T06:32:41"/>
    <s v="anonymous"/>
    <m/>
    <m/>
    <x v="0"/>
    <m/>
    <m/>
    <m/>
    <x v="0"/>
    <x v="0"/>
    <x v="0"/>
    <m/>
    <m/>
    <m/>
    <x v="0"/>
    <x v="0"/>
    <x v="0"/>
    <x v="0"/>
    <x v="0"/>
    <x v="0"/>
    <x v="0"/>
    <x v="0"/>
    <x v="0"/>
    <x v="0"/>
    <x v="0"/>
    <x v="0"/>
    <x v="0"/>
    <x v="0"/>
    <x v="0"/>
    <x v="0"/>
    <x v="0"/>
    <x v="0"/>
    <x v="0"/>
    <x v="0"/>
    <x v="0"/>
    <m/>
  </r>
  <r>
    <n v="293"/>
    <d v="2026-02-19T07:08:23"/>
    <d v="2026-02-19T07:08:30"/>
    <s v="anonymous"/>
    <m/>
    <m/>
    <x v="0"/>
    <m/>
    <m/>
    <m/>
    <x v="0"/>
    <x v="0"/>
    <x v="0"/>
    <m/>
    <m/>
    <m/>
    <x v="0"/>
    <x v="0"/>
    <x v="0"/>
    <x v="0"/>
    <x v="0"/>
    <x v="0"/>
    <x v="0"/>
    <x v="0"/>
    <x v="0"/>
    <x v="0"/>
    <x v="0"/>
    <x v="0"/>
    <x v="0"/>
    <x v="0"/>
    <x v="0"/>
    <x v="0"/>
    <x v="0"/>
    <x v="0"/>
    <x v="0"/>
    <x v="0"/>
    <x v="0"/>
    <m/>
  </r>
  <r>
    <n v="294"/>
    <d v="2026-02-19T07:07:54"/>
    <d v="2026-02-19T07:17:54"/>
    <s v="anonymous"/>
    <m/>
    <m/>
    <x v="1"/>
    <s v="Radim "/>
    <s v="Žilka"/>
    <s v="Koniklecová"/>
    <x v="1"/>
    <x v="1"/>
    <x v="2"/>
    <m/>
    <s v="Černé;"/>
    <s v="Historizující;"/>
    <x v="2"/>
    <x v="3"/>
    <x v="3"/>
    <x v="4"/>
    <x v="3"/>
    <x v="3"/>
    <x v="2"/>
    <x v="4"/>
    <x v="1"/>
    <x v="4"/>
    <x v="5"/>
    <x v="1"/>
    <x v="3"/>
    <x v="4"/>
    <x v="2"/>
    <x v="3"/>
    <x v="2"/>
    <x v="2"/>
    <x v="4"/>
    <x v="1"/>
    <x v="2"/>
    <m/>
  </r>
  <r>
    <n v="295"/>
    <d v="2026-02-19T07:16:53"/>
    <d v="2026-02-19T07:21:34"/>
    <s v="anonymous"/>
    <m/>
    <m/>
    <x v="1"/>
    <s v="Joaquín"/>
    <s v="Rodrigez"/>
    <s v="Rezedová"/>
    <x v="3"/>
    <x v="3"/>
    <x v="4"/>
    <m/>
    <s v="Nerez;"/>
    <s v="Moderní;"/>
    <x v="5"/>
    <x v="5"/>
    <x v="5"/>
    <x v="1"/>
    <x v="2"/>
    <x v="4"/>
    <x v="3"/>
    <x v="3"/>
    <x v="3"/>
    <x v="2"/>
    <x v="2"/>
    <x v="2"/>
    <x v="3"/>
    <x v="1"/>
    <x v="5"/>
    <x v="5"/>
    <x v="2"/>
    <x v="2"/>
    <x v="3"/>
    <x v="1"/>
    <x v="4"/>
    <m/>
  </r>
  <r>
    <n v="296"/>
    <d v="2026-02-19T07:27:11"/>
    <d v="2026-02-19T07:27:40"/>
    <s v="anonymous"/>
    <m/>
    <m/>
    <x v="0"/>
    <m/>
    <m/>
    <m/>
    <x v="0"/>
    <x v="0"/>
    <x v="0"/>
    <m/>
    <m/>
    <m/>
    <x v="0"/>
    <x v="0"/>
    <x v="0"/>
    <x v="0"/>
    <x v="0"/>
    <x v="0"/>
    <x v="0"/>
    <x v="0"/>
    <x v="0"/>
    <x v="0"/>
    <x v="0"/>
    <x v="0"/>
    <x v="0"/>
    <x v="0"/>
    <x v="0"/>
    <x v="0"/>
    <x v="0"/>
    <x v="0"/>
    <x v="0"/>
    <x v="0"/>
    <x v="0"/>
    <m/>
  </r>
  <r>
    <n v="297"/>
    <d v="2026-02-19T07:33:54"/>
    <d v="2026-02-19T07:34:08"/>
    <s v="anonymous"/>
    <m/>
    <m/>
    <x v="0"/>
    <m/>
    <m/>
    <m/>
    <x v="0"/>
    <x v="0"/>
    <x v="0"/>
    <m/>
    <m/>
    <m/>
    <x v="0"/>
    <x v="0"/>
    <x v="0"/>
    <x v="0"/>
    <x v="0"/>
    <x v="0"/>
    <x v="0"/>
    <x v="0"/>
    <x v="0"/>
    <x v="0"/>
    <x v="0"/>
    <x v="0"/>
    <x v="0"/>
    <x v="0"/>
    <x v="0"/>
    <x v="0"/>
    <x v="0"/>
    <x v="0"/>
    <x v="0"/>
    <x v="0"/>
    <x v="0"/>
    <m/>
  </r>
  <r>
    <n v="298"/>
    <d v="2026-02-19T07:45:15"/>
    <d v="2026-02-19T07:45:23"/>
    <s v="anonymous"/>
    <m/>
    <m/>
    <x v="0"/>
    <m/>
    <m/>
    <m/>
    <x v="0"/>
    <x v="0"/>
    <x v="0"/>
    <m/>
    <m/>
    <m/>
    <x v="0"/>
    <x v="0"/>
    <x v="0"/>
    <x v="0"/>
    <x v="0"/>
    <x v="0"/>
    <x v="0"/>
    <x v="0"/>
    <x v="0"/>
    <x v="0"/>
    <x v="0"/>
    <x v="0"/>
    <x v="0"/>
    <x v="0"/>
    <x v="0"/>
    <x v="0"/>
    <x v="0"/>
    <x v="0"/>
    <x v="0"/>
    <x v="0"/>
    <x v="0"/>
    <m/>
  </r>
  <r>
    <n v="299"/>
    <d v="2026-02-19T07:48:04"/>
    <d v="2026-02-19T07:54:02"/>
    <s v="anonymous"/>
    <m/>
    <m/>
    <x v="1"/>
    <s v="Marek "/>
    <s v="Ouda"/>
    <s v="Kontryhelová"/>
    <x v="4"/>
    <x v="5"/>
    <x v="4"/>
    <m/>
    <s v="Černé;"/>
    <s v="Historizující;"/>
    <x v="2"/>
    <x v="3"/>
    <x v="3"/>
    <x v="4"/>
    <x v="3"/>
    <x v="4"/>
    <x v="1"/>
    <x v="5"/>
    <x v="1"/>
    <x v="4"/>
    <x v="2"/>
    <x v="1"/>
    <x v="2"/>
    <x v="4"/>
    <x v="2"/>
    <x v="2"/>
    <x v="2"/>
    <x v="2"/>
    <x v="2"/>
    <x v="3"/>
    <x v="2"/>
    <m/>
  </r>
  <r>
    <n v="300"/>
    <d v="2026-02-19T08:01:26"/>
    <d v="2026-02-19T08:01:34"/>
    <s v="anonymous"/>
    <m/>
    <m/>
    <x v="0"/>
    <m/>
    <m/>
    <m/>
    <x v="0"/>
    <x v="0"/>
    <x v="0"/>
    <m/>
    <m/>
    <m/>
    <x v="0"/>
    <x v="0"/>
    <x v="0"/>
    <x v="0"/>
    <x v="0"/>
    <x v="0"/>
    <x v="0"/>
    <x v="0"/>
    <x v="0"/>
    <x v="0"/>
    <x v="0"/>
    <x v="0"/>
    <x v="0"/>
    <x v="0"/>
    <x v="0"/>
    <x v="0"/>
    <x v="0"/>
    <x v="0"/>
    <x v="0"/>
    <x v="0"/>
    <x v="0"/>
    <m/>
  </r>
  <r>
    <n v="301"/>
    <d v="2026-02-19T08:03:30"/>
    <d v="2026-02-19T08:09:16"/>
    <s v="anonymous"/>
    <m/>
    <m/>
    <x v="1"/>
    <s v="Tomáš"/>
    <s v="Smolík"/>
    <s v="V Zelených"/>
    <x v="2"/>
    <x v="1"/>
    <x v="2"/>
    <m/>
    <s v="Černé;"/>
    <s v="Kované;"/>
    <x v="5"/>
    <x v="3"/>
    <x v="5"/>
    <x v="1"/>
    <x v="2"/>
    <x v="2"/>
    <x v="3"/>
    <x v="4"/>
    <x v="1"/>
    <x v="1"/>
    <x v="1"/>
    <x v="1"/>
    <x v="4"/>
    <x v="1"/>
    <x v="3"/>
    <x v="4"/>
    <x v="1"/>
    <x v="4"/>
    <x v="3"/>
    <x v="1"/>
    <x v="5"/>
    <m/>
  </r>
  <r>
    <n v="302"/>
    <d v="2026-02-19T08:13:04"/>
    <d v="2026-02-19T08:13:21"/>
    <s v="anonymous"/>
    <m/>
    <m/>
    <x v="0"/>
    <m/>
    <m/>
    <m/>
    <x v="0"/>
    <x v="0"/>
    <x v="0"/>
    <m/>
    <m/>
    <m/>
    <x v="0"/>
    <x v="0"/>
    <x v="0"/>
    <x v="0"/>
    <x v="0"/>
    <x v="0"/>
    <x v="0"/>
    <x v="0"/>
    <x v="0"/>
    <x v="0"/>
    <x v="0"/>
    <x v="0"/>
    <x v="0"/>
    <x v="0"/>
    <x v="0"/>
    <x v="0"/>
    <x v="0"/>
    <x v="0"/>
    <x v="0"/>
    <x v="0"/>
    <x v="0"/>
    <m/>
  </r>
  <r>
    <n v="303"/>
    <d v="2026-02-19T08:13:28"/>
    <d v="2026-02-19T08:13:40"/>
    <s v="anonymous"/>
    <m/>
    <m/>
    <x v="0"/>
    <m/>
    <m/>
    <m/>
    <x v="0"/>
    <x v="0"/>
    <x v="0"/>
    <m/>
    <m/>
    <m/>
    <x v="0"/>
    <x v="0"/>
    <x v="0"/>
    <x v="0"/>
    <x v="0"/>
    <x v="0"/>
    <x v="0"/>
    <x v="0"/>
    <x v="0"/>
    <x v="0"/>
    <x v="0"/>
    <x v="0"/>
    <x v="0"/>
    <x v="0"/>
    <x v="0"/>
    <x v="0"/>
    <x v="0"/>
    <x v="0"/>
    <x v="0"/>
    <x v="0"/>
    <x v="0"/>
    <m/>
  </r>
  <r>
    <n v="304"/>
    <d v="2026-02-19T08:33:53"/>
    <d v="2026-02-19T08:33:59"/>
    <s v="anonymous"/>
    <m/>
    <m/>
    <x v="0"/>
    <m/>
    <m/>
    <m/>
    <x v="0"/>
    <x v="0"/>
    <x v="0"/>
    <m/>
    <m/>
    <m/>
    <x v="0"/>
    <x v="0"/>
    <x v="0"/>
    <x v="0"/>
    <x v="0"/>
    <x v="0"/>
    <x v="0"/>
    <x v="0"/>
    <x v="0"/>
    <x v="0"/>
    <x v="0"/>
    <x v="0"/>
    <x v="0"/>
    <x v="0"/>
    <x v="0"/>
    <x v="0"/>
    <x v="0"/>
    <x v="0"/>
    <x v="0"/>
    <x v="0"/>
    <x v="0"/>
    <m/>
  </r>
  <r>
    <n v="305"/>
    <d v="2026-02-19T09:31:31"/>
    <d v="2026-02-19T09:31:37"/>
    <s v="anonymous"/>
    <m/>
    <m/>
    <x v="0"/>
    <m/>
    <m/>
    <m/>
    <x v="0"/>
    <x v="0"/>
    <x v="0"/>
    <m/>
    <m/>
    <m/>
    <x v="0"/>
    <x v="0"/>
    <x v="0"/>
    <x v="0"/>
    <x v="0"/>
    <x v="0"/>
    <x v="0"/>
    <x v="0"/>
    <x v="0"/>
    <x v="0"/>
    <x v="0"/>
    <x v="0"/>
    <x v="0"/>
    <x v="0"/>
    <x v="0"/>
    <x v="0"/>
    <x v="0"/>
    <x v="0"/>
    <x v="0"/>
    <x v="0"/>
    <x v="0"/>
    <m/>
  </r>
  <r>
    <n v="306"/>
    <d v="2026-02-19T09:31:43"/>
    <d v="2026-02-19T09:31:48"/>
    <s v="anonymous"/>
    <m/>
    <m/>
    <x v="0"/>
    <m/>
    <m/>
    <m/>
    <x v="0"/>
    <x v="0"/>
    <x v="0"/>
    <m/>
    <m/>
    <m/>
    <x v="0"/>
    <x v="0"/>
    <x v="0"/>
    <x v="0"/>
    <x v="0"/>
    <x v="0"/>
    <x v="0"/>
    <x v="0"/>
    <x v="0"/>
    <x v="0"/>
    <x v="0"/>
    <x v="0"/>
    <x v="0"/>
    <x v="0"/>
    <x v="0"/>
    <x v="0"/>
    <x v="0"/>
    <x v="0"/>
    <x v="0"/>
    <x v="0"/>
    <x v="0"/>
    <m/>
  </r>
  <r>
    <n v="307"/>
    <d v="2026-02-19T10:06:32"/>
    <d v="2026-02-19T10:06:47"/>
    <s v="anonymous"/>
    <m/>
    <m/>
    <x v="0"/>
    <m/>
    <m/>
    <m/>
    <x v="0"/>
    <x v="0"/>
    <x v="0"/>
    <m/>
    <m/>
    <m/>
    <x v="0"/>
    <x v="0"/>
    <x v="0"/>
    <x v="0"/>
    <x v="0"/>
    <x v="0"/>
    <x v="0"/>
    <x v="0"/>
    <x v="0"/>
    <x v="0"/>
    <x v="0"/>
    <x v="0"/>
    <x v="0"/>
    <x v="0"/>
    <x v="0"/>
    <x v="0"/>
    <x v="0"/>
    <x v="0"/>
    <x v="0"/>
    <x v="0"/>
    <x v="0"/>
    <m/>
  </r>
  <r>
    <n v="308"/>
    <d v="2026-02-19T10:12:29"/>
    <d v="2026-02-19T10:17:33"/>
    <s v="anonymous"/>
    <m/>
    <m/>
    <x v="0"/>
    <s v="Tomáš "/>
    <s v="Souček "/>
    <s v="Bez názvu (ulice směrem na Dobročovice)"/>
    <x v="1"/>
    <x v="1"/>
    <x v="1"/>
    <m/>
    <s v="Černé;Šedé;"/>
    <s v="Historizující;Kované;"/>
    <x v="2"/>
    <x v="4"/>
    <x v="3"/>
    <x v="4"/>
    <x v="5"/>
    <x v="4"/>
    <x v="5"/>
    <x v="4"/>
    <x v="1"/>
    <x v="4"/>
    <x v="4"/>
    <x v="1"/>
    <x v="3"/>
    <x v="4"/>
    <x v="2"/>
    <x v="3"/>
    <x v="2"/>
    <x v="2"/>
    <x v="4"/>
    <x v="1"/>
    <x v="2"/>
    <m/>
  </r>
  <r>
    <n v="309"/>
    <d v="2026-02-19T11:28:05"/>
    <d v="2026-02-19T11:28:42"/>
    <s v="anonymous"/>
    <m/>
    <m/>
    <x v="0"/>
    <m/>
    <m/>
    <m/>
    <x v="0"/>
    <x v="0"/>
    <x v="0"/>
    <m/>
    <m/>
    <m/>
    <x v="0"/>
    <x v="0"/>
    <x v="0"/>
    <x v="0"/>
    <x v="0"/>
    <x v="0"/>
    <x v="0"/>
    <x v="0"/>
    <x v="0"/>
    <x v="0"/>
    <x v="0"/>
    <x v="0"/>
    <x v="0"/>
    <x v="0"/>
    <x v="0"/>
    <x v="0"/>
    <x v="0"/>
    <x v="0"/>
    <x v="0"/>
    <x v="0"/>
    <x v="0"/>
    <m/>
  </r>
  <r>
    <n v="310"/>
    <d v="2026-02-19T11:25:20"/>
    <d v="2026-02-19T11:34:26"/>
    <s v="anonymous"/>
    <m/>
    <m/>
    <x v="1"/>
    <s v="Gabriela"/>
    <s v="Medvecká"/>
    <s v="Devětsilová"/>
    <x v="1"/>
    <x v="1"/>
    <x v="2"/>
    <m/>
    <s v="Šedé;"/>
    <s v="Historizující;"/>
    <x v="3"/>
    <x v="3"/>
    <x v="2"/>
    <x v="1"/>
    <x v="2"/>
    <x v="1"/>
    <x v="3"/>
    <x v="5"/>
    <x v="4"/>
    <x v="1"/>
    <x v="4"/>
    <x v="5"/>
    <x v="1"/>
    <x v="4"/>
    <x v="2"/>
    <x v="3"/>
    <x v="5"/>
    <x v="4"/>
    <x v="5"/>
    <x v="3"/>
    <x v="2"/>
    <m/>
  </r>
  <r>
    <n v="311"/>
    <d v="2026-02-19T12:13:15"/>
    <d v="2026-02-19T12:13:25"/>
    <s v="anonymous"/>
    <m/>
    <m/>
    <x v="0"/>
    <m/>
    <m/>
    <m/>
    <x v="0"/>
    <x v="0"/>
    <x v="0"/>
    <m/>
    <m/>
    <m/>
    <x v="0"/>
    <x v="0"/>
    <x v="0"/>
    <x v="0"/>
    <x v="0"/>
    <x v="0"/>
    <x v="0"/>
    <x v="0"/>
    <x v="0"/>
    <x v="0"/>
    <x v="0"/>
    <x v="0"/>
    <x v="0"/>
    <x v="0"/>
    <x v="0"/>
    <x v="0"/>
    <x v="0"/>
    <x v="0"/>
    <x v="0"/>
    <x v="0"/>
    <x v="0"/>
    <m/>
  </r>
  <r>
    <n v="312"/>
    <d v="2026-02-19T12:31:40"/>
    <d v="2026-02-19T12:31:54"/>
    <s v="anonymous"/>
    <m/>
    <m/>
    <x v="0"/>
    <m/>
    <m/>
    <m/>
    <x v="0"/>
    <x v="0"/>
    <x v="0"/>
    <m/>
    <m/>
    <m/>
    <x v="0"/>
    <x v="0"/>
    <x v="0"/>
    <x v="0"/>
    <x v="0"/>
    <x v="0"/>
    <x v="0"/>
    <x v="0"/>
    <x v="0"/>
    <x v="0"/>
    <x v="0"/>
    <x v="0"/>
    <x v="0"/>
    <x v="0"/>
    <x v="0"/>
    <x v="0"/>
    <x v="0"/>
    <x v="0"/>
    <x v="0"/>
    <x v="0"/>
    <x v="0"/>
    <m/>
  </r>
  <r>
    <n v="313"/>
    <d v="2026-02-19T12:49:41"/>
    <d v="2026-02-19T12:49:56"/>
    <s v="anonymous"/>
    <m/>
    <m/>
    <x v="0"/>
    <m/>
    <m/>
    <m/>
    <x v="0"/>
    <x v="0"/>
    <x v="0"/>
    <m/>
    <m/>
    <m/>
    <x v="0"/>
    <x v="0"/>
    <x v="0"/>
    <x v="0"/>
    <x v="0"/>
    <x v="0"/>
    <x v="0"/>
    <x v="0"/>
    <x v="0"/>
    <x v="0"/>
    <x v="0"/>
    <x v="0"/>
    <x v="0"/>
    <x v="0"/>
    <x v="0"/>
    <x v="0"/>
    <x v="0"/>
    <x v="0"/>
    <x v="0"/>
    <x v="0"/>
    <x v="0"/>
    <m/>
  </r>
  <r>
    <n v="314"/>
    <d v="2026-02-19T12:51:44"/>
    <d v="2026-02-19T12:56:26"/>
    <s v="anonymous"/>
    <m/>
    <m/>
    <x v="1"/>
    <s v="Lenka"/>
    <s v="Formandlová"/>
    <s v="Devětsilová"/>
    <x v="2"/>
    <x v="3"/>
    <x v="2"/>
    <m/>
    <s v="Černé;Nerez;"/>
    <s v="Moderní;"/>
    <x v="3"/>
    <x v="2"/>
    <x v="5"/>
    <x v="1"/>
    <x v="2"/>
    <x v="4"/>
    <x v="3"/>
    <x v="2"/>
    <x v="2"/>
    <x v="2"/>
    <x v="2"/>
    <x v="2"/>
    <x v="1"/>
    <x v="1"/>
    <x v="2"/>
    <x v="4"/>
    <x v="2"/>
    <x v="2"/>
    <x v="4"/>
    <x v="1"/>
    <x v="3"/>
    <m/>
  </r>
  <r>
    <n v="315"/>
    <d v="2026-02-19T15:31:59"/>
    <d v="2026-02-19T15:32:15"/>
    <s v="anonymous"/>
    <m/>
    <m/>
    <x v="0"/>
    <m/>
    <m/>
    <m/>
    <x v="0"/>
    <x v="0"/>
    <x v="0"/>
    <m/>
    <m/>
    <m/>
    <x v="0"/>
    <x v="0"/>
    <x v="0"/>
    <x v="0"/>
    <x v="0"/>
    <x v="0"/>
    <x v="0"/>
    <x v="0"/>
    <x v="0"/>
    <x v="0"/>
    <x v="0"/>
    <x v="0"/>
    <x v="0"/>
    <x v="0"/>
    <x v="0"/>
    <x v="0"/>
    <x v="0"/>
    <x v="0"/>
    <x v="0"/>
    <x v="0"/>
    <x v="0"/>
    <m/>
  </r>
  <r>
    <n v="316"/>
    <d v="2026-02-19T17:22:12"/>
    <d v="2026-02-19T17:29:24"/>
    <s v="anonymous"/>
    <m/>
    <m/>
    <x v="1"/>
    <s v="Zdenka"/>
    <s v="Kuličová"/>
    <s v="Ibišková"/>
    <x v="2"/>
    <x v="4"/>
    <x v="2"/>
    <m/>
    <s v="Nerez;"/>
    <s v="Moderní;"/>
    <x v="5"/>
    <x v="2"/>
    <x v="1"/>
    <x v="2"/>
    <x v="4"/>
    <x v="2"/>
    <x v="1"/>
    <x v="2"/>
    <x v="2"/>
    <x v="3"/>
    <x v="3"/>
    <x v="4"/>
    <x v="2"/>
    <x v="1"/>
    <x v="4"/>
    <x v="1"/>
    <x v="1"/>
    <x v="1"/>
    <x v="2"/>
    <x v="1"/>
    <x v="4"/>
    <m/>
  </r>
  <r>
    <n v="317"/>
    <d v="2026-02-19T17:35:49"/>
    <d v="2026-02-19T17:38:16"/>
    <s v="anonymous"/>
    <m/>
    <m/>
    <x v="1"/>
    <s v="Jonáš"/>
    <s v="Karvai"/>
    <s v="V Zelených"/>
    <x v="3"/>
    <x v="1"/>
    <x v="4"/>
    <m/>
    <s v="Černé;Bílé;Nerez;"/>
    <s v="Historizující;"/>
    <x v="1"/>
    <x v="1"/>
    <x v="4"/>
    <x v="5"/>
    <x v="1"/>
    <x v="5"/>
    <x v="1"/>
    <x v="4"/>
    <x v="1"/>
    <x v="4"/>
    <x v="4"/>
    <x v="4"/>
    <x v="5"/>
    <x v="3"/>
    <x v="1"/>
    <x v="1"/>
    <x v="3"/>
    <x v="3"/>
    <x v="1"/>
    <x v="2"/>
    <x v="1"/>
    <m/>
  </r>
  <r>
    <n v="318"/>
    <d v="2026-02-19T17:46:33"/>
    <d v="2026-02-19T17:54:40"/>
    <s v="anonymous"/>
    <m/>
    <m/>
    <x v="0"/>
    <s v="Zapomeň "/>
    <s v="Na to"/>
    <s v="Bez názvu (ulice směrem na Dobročovice)"/>
    <x v="4"/>
    <x v="5"/>
    <x v="5"/>
    <s v="Nic moc "/>
    <s v="Černé;"/>
    <s v="Historizující;"/>
    <x v="2"/>
    <x v="5"/>
    <x v="1"/>
    <x v="4"/>
    <x v="5"/>
    <x v="4"/>
    <x v="5"/>
    <x v="5"/>
    <x v="1"/>
    <x v="4"/>
    <x v="2"/>
    <x v="4"/>
    <x v="3"/>
    <x v="4"/>
    <x v="2"/>
    <x v="3"/>
    <x v="4"/>
    <x v="3"/>
    <x v="1"/>
    <x v="3"/>
    <x v="2"/>
    <s v="Nic nesjednocovat pak to tu bude unifikovaný hnusný"/>
  </r>
  <r>
    <n v="319"/>
    <d v="2026-02-19T17:30:01"/>
    <d v="2026-02-19T18:32:45"/>
    <s v="anonymous"/>
    <m/>
    <m/>
    <x v="1"/>
    <s v="Filip"/>
    <s v="Král"/>
    <s v="K Dobročovicům"/>
    <x v="1"/>
    <x v="3"/>
    <x v="2"/>
    <m/>
    <s v="Černé;"/>
    <s v="Moderní;"/>
    <x v="2"/>
    <x v="4"/>
    <x v="1"/>
    <x v="1"/>
    <x v="2"/>
    <x v="5"/>
    <x v="1"/>
    <x v="3"/>
    <x v="2"/>
    <x v="4"/>
    <x v="3"/>
    <x v="3"/>
    <x v="5"/>
    <x v="1"/>
    <x v="2"/>
    <x v="4"/>
    <x v="1"/>
    <x v="3"/>
    <x v="3"/>
    <x v="1"/>
    <x v="2"/>
    <m/>
  </r>
  <r>
    <n v="320"/>
    <d v="2026-02-19T19:57:16"/>
    <d v="2026-02-19T20:05:22"/>
    <s v="anonymous"/>
    <m/>
    <m/>
    <x v="1"/>
    <s v="Kristýna"/>
    <s v="Kulvaitová"/>
    <s v="Devětsilová"/>
    <x v="1"/>
    <x v="2"/>
    <x v="4"/>
    <m/>
    <s v="Šedé;"/>
    <s v="Moderní;Kované;"/>
    <x v="2"/>
    <x v="1"/>
    <x v="1"/>
    <x v="1"/>
    <x v="2"/>
    <x v="1"/>
    <x v="1"/>
    <x v="2"/>
    <x v="2"/>
    <x v="2"/>
    <x v="2"/>
    <x v="2"/>
    <x v="2"/>
    <x v="3"/>
    <x v="2"/>
    <x v="1"/>
    <x v="2"/>
    <x v="2"/>
    <x v="4"/>
    <x v="1"/>
    <x v="4"/>
    <m/>
  </r>
  <r>
    <n v="321"/>
    <d v="2026-02-19T20:12:02"/>
    <d v="2026-02-19T20:13:57"/>
    <s v="anonymous"/>
    <m/>
    <m/>
    <x v="1"/>
    <s v="Jiří"/>
    <s v="Poláček"/>
    <s v="Devětsilová"/>
    <x v="1"/>
    <x v="4"/>
    <x v="1"/>
    <m/>
    <s v="Šedé;"/>
    <s v="Moderní;"/>
    <x v="2"/>
    <x v="4"/>
    <x v="5"/>
    <x v="4"/>
    <x v="5"/>
    <x v="4"/>
    <x v="3"/>
    <x v="2"/>
    <x v="2"/>
    <x v="2"/>
    <x v="2"/>
    <x v="2"/>
    <x v="3"/>
    <x v="4"/>
    <x v="2"/>
    <x v="1"/>
    <x v="2"/>
    <x v="2"/>
    <x v="4"/>
    <x v="1"/>
    <x v="4"/>
    <m/>
  </r>
  <r>
    <n v="322"/>
    <d v="2026-02-19T20:14:09"/>
    <d v="2026-02-19T20:19:21"/>
    <s v="anonymous"/>
    <m/>
    <m/>
    <x v="1"/>
    <s v="Jan"/>
    <s v="Vácha "/>
    <s v="Kostivalová"/>
    <x v="1"/>
    <x v="2"/>
    <x v="3"/>
    <m/>
    <s v="Nerez;"/>
    <s v="Kované;"/>
    <x v="3"/>
    <x v="4"/>
    <x v="1"/>
    <x v="4"/>
    <x v="5"/>
    <x v="4"/>
    <x v="5"/>
    <x v="2"/>
    <x v="2"/>
    <x v="1"/>
    <x v="2"/>
    <x v="2"/>
    <x v="3"/>
    <x v="4"/>
    <x v="2"/>
    <x v="4"/>
    <x v="2"/>
    <x v="2"/>
    <x v="4"/>
    <x v="3"/>
    <x v="2"/>
    <m/>
  </r>
  <r>
    <n v="323"/>
    <d v="2026-02-19T20:25:33"/>
    <d v="2026-02-19T20:25:50"/>
    <s v="anonymous"/>
    <m/>
    <m/>
    <x v="0"/>
    <m/>
    <m/>
    <m/>
    <x v="0"/>
    <x v="0"/>
    <x v="0"/>
    <m/>
    <m/>
    <m/>
    <x v="0"/>
    <x v="0"/>
    <x v="0"/>
    <x v="0"/>
    <x v="0"/>
    <x v="0"/>
    <x v="0"/>
    <x v="0"/>
    <x v="0"/>
    <x v="0"/>
    <x v="0"/>
    <x v="0"/>
    <x v="0"/>
    <x v="0"/>
    <x v="0"/>
    <x v="0"/>
    <x v="0"/>
    <x v="0"/>
    <x v="0"/>
    <x v="0"/>
    <x v="0"/>
    <m/>
  </r>
  <r>
    <n v="324"/>
    <d v="2026-02-19T20:36:58"/>
    <d v="2026-02-19T20:50:55"/>
    <s v="anonymous"/>
    <m/>
    <m/>
    <x v="1"/>
    <s v="Stanislav"/>
    <s v="Plocek"/>
    <s v="Kosmatcová"/>
    <x v="3"/>
    <x v="1"/>
    <x v="5"/>
    <m/>
    <s v="Černé;"/>
    <s v="Historizující;"/>
    <x v="2"/>
    <x v="5"/>
    <x v="3"/>
    <x v="4"/>
    <x v="5"/>
    <x v="4"/>
    <x v="5"/>
    <x v="5"/>
    <x v="4"/>
    <x v="2"/>
    <x v="2"/>
    <x v="2"/>
    <x v="3"/>
    <x v="4"/>
    <x v="2"/>
    <x v="3"/>
    <x v="2"/>
    <x v="2"/>
    <x v="4"/>
    <x v="3"/>
    <x v="2"/>
    <m/>
  </r>
  <r>
    <n v="325"/>
    <d v="2026-02-19T20:53:10"/>
    <d v="2026-02-19T20:59:07"/>
    <s v="anonymous"/>
    <m/>
    <m/>
    <x v="1"/>
    <s v="Olga"/>
    <s v="Plocková Tatičová"/>
    <s v="Kosmatcová"/>
    <x v="3"/>
    <x v="1"/>
    <x v="5"/>
    <m/>
    <s v="Černé;"/>
    <s v="Historizující;"/>
    <x v="2"/>
    <x v="5"/>
    <x v="3"/>
    <x v="4"/>
    <x v="5"/>
    <x v="4"/>
    <x v="5"/>
    <x v="5"/>
    <x v="4"/>
    <x v="2"/>
    <x v="2"/>
    <x v="2"/>
    <x v="3"/>
    <x v="4"/>
    <x v="2"/>
    <x v="3"/>
    <x v="2"/>
    <x v="2"/>
    <x v="4"/>
    <x v="3"/>
    <x v="2"/>
    <m/>
  </r>
  <r>
    <n v="326"/>
    <d v="2026-02-19T21:20:09"/>
    <d v="2026-02-19T21:37:44"/>
    <s v="anonymous"/>
    <m/>
    <m/>
    <x v="1"/>
    <s v="Kateřina"/>
    <s v="Baranová"/>
    <s v="Kosmatcová"/>
    <x v="2"/>
    <x v="2"/>
    <x v="2"/>
    <s v="Zajímá mne, zda vznikne tlak na okolní ulice._x000a_Navrhované květinové kompozice působí reprezentativně, ale: Jaká je náročnost údržby? Má obec kapacitu na pravidelnou péči?_x000a_Mlatová plocha, pokud tomu tak je. _x000a_Mlat je estetický, ale: prašnost v létě, bláto v zimě, náročnost obnovy._x000a_Zvážit alternativní povrch? "/>
    <s v="Černé;"/>
    <s v="Moderní;"/>
    <x v="1"/>
    <x v="2"/>
    <x v="1"/>
    <x v="2"/>
    <x v="2"/>
    <x v="5"/>
    <x v="1"/>
    <x v="3"/>
    <x v="3"/>
    <x v="5"/>
    <x v="3"/>
    <x v="3"/>
    <x v="5"/>
    <x v="2"/>
    <x v="2"/>
    <x v="2"/>
    <x v="2"/>
    <x v="3"/>
    <x v="4"/>
    <x v="1"/>
    <x v="4"/>
    <m/>
  </r>
  <r>
    <n v="327"/>
    <d v="2026-02-19T21:16:16"/>
    <d v="2026-02-19T21:57:06"/>
    <s v="anonymous"/>
    <m/>
    <m/>
    <x v="1"/>
    <s v="Milan"/>
    <s v="Polívka"/>
    <s v="Šťavelová"/>
    <x v="4"/>
    <x v="1"/>
    <x v="1"/>
    <s v="Záměr instalovat velkoformátový nápis „Květnice“ uvnitř obce, zejména v kontextu historické zástavby s pozůstalostí barokního statku a středověké tvrze, považuji za urbanisticky a esteticky nevhodný._x000a__x000a_Historické jádro obce představuje hodnotu založenou na měřítku a autenticitě stavebního vývoje. Několikametrový typografický objekt by se stal novou dominantou veřejného prostoru, která by svým měřítkem i výrazem konkurovala stavbě prvorepublikové vily, pozůstatku barokního statku a přírodnímu charakteru v okolí rybníka. Takový prvek je typický spíše pro velká města či turistické destinace (např. model nápisu v oblasti Hollywood), nikoli pro obec s historickým charakterem._x000a__x000a_Navrhované řešení navíc vykazuje znaky krátkodobého marketingového trendu, jehož estetická životnost je omezená a který může vést k banalizaci veřejného prostoru. Identita obce by měla být budována především kvalitní péčí o historické objekty, veřejná prostranství a architektonicky kultivovanými zásahy odpovídajícími místnímu kontextu._x000a__x000a_Doporučuji proto záměr v navrhované podobě nerealizovat a případné řešení orientačního či identifikačního prvku hledat mimo historické jádro, v citlivějším měřítku a na základě odborné architektonické koncepce._x000a_"/>
    <s v="Šedé;Černé;"/>
    <s v="Historizující;Kované;"/>
    <x v="2"/>
    <x v="3"/>
    <x v="3"/>
    <x v="4"/>
    <x v="3"/>
    <x v="4"/>
    <x v="4"/>
    <x v="5"/>
    <x v="4"/>
    <x v="4"/>
    <x v="4"/>
    <x v="5"/>
    <x v="2"/>
    <x v="2"/>
    <x v="2"/>
    <x v="3"/>
    <x v="1"/>
    <x v="1"/>
    <x v="2"/>
    <x v="3"/>
    <x v="5"/>
    <s v="Stávající zábradlí je v řešeném prostoru nápadité kreativní dílo. V kontextu původní budovy mlýna jde o prvek podtrhují charakter a duch místa. Doporučuji ponechat, realizovat ochrannou povrchvou úpravu. Dořešit ve stejném kreativním provedení kratší část dále od budovy mlýna. "/>
  </r>
  <r>
    <n v="328"/>
    <d v="2026-02-19T22:33:53"/>
    <d v="2026-02-19T22:40:08"/>
    <s v="anonymous"/>
    <m/>
    <m/>
    <x v="1"/>
    <s v="Otakar"/>
    <s v="Mares"/>
    <s v="Lékořicová"/>
    <x v="4"/>
    <x v="5"/>
    <x v="3"/>
    <m/>
    <s v="Černé;"/>
    <s v="Historizující;"/>
    <x v="2"/>
    <x v="4"/>
    <x v="3"/>
    <x v="1"/>
    <x v="1"/>
    <x v="4"/>
    <x v="5"/>
    <x v="3"/>
    <x v="3"/>
    <x v="3"/>
    <x v="2"/>
    <x v="2"/>
    <x v="3"/>
    <x v="1"/>
    <x v="2"/>
    <x v="3"/>
    <x v="2"/>
    <x v="2"/>
    <x v="4"/>
    <x v="1"/>
    <x v="2"/>
    <m/>
  </r>
  <r>
    <n v="329"/>
    <d v="2026-02-19T22:44:27"/>
    <d v="2026-02-19T22:54:40"/>
    <s v="anonymous"/>
    <m/>
    <m/>
    <x v="1"/>
    <s v="Amálie "/>
    <s v="Marešová"/>
    <s v="Lékořicová"/>
    <x v="3"/>
    <x v="1"/>
    <x v="1"/>
    <s v="- sedne si nekdo na lavicky mezi rusnymi ulicemi_x000a_- jaky bude zvolen material komunikaci pro pesi, aby cesty byly pochozi cely rok? _x000a_(viz material nove vzniklych cest pro pesi neni zrovna dobre zvoleny)"/>
    <s v="Šedé;Černé;"/>
    <s v="Historizující;"/>
    <x v="2"/>
    <x v="5"/>
    <x v="3"/>
    <x v="1"/>
    <x v="1"/>
    <x v="1"/>
    <x v="5"/>
    <x v="5"/>
    <x v="1"/>
    <x v="2"/>
    <x v="2"/>
    <x v="5"/>
    <x v="5"/>
    <x v="4"/>
    <x v="2"/>
    <x v="3"/>
    <x v="2"/>
    <x v="1"/>
    <x v="4"/>
    <x v="1"/>
    <x v="2"/>
    <m/>
  </r>
  <r>
    <n v="330"/>
    <d v="2026-02-19T22:57:09"/>
    <d v="2026-02-19T23:05:57"/>
    <s v="anonymous"/>
    <m/>
    <m/>
    <x v="1"/>
    <s v="Marcela "/>
    <s v="Kaing"/>
    <s v="Balzamínová"/>
    <x v="2"/>
    <x v="3"/>
    <x v="2"/>
    <s v="Dostatek laviček k odpočinku."/>
    <s v="Šedé;"/>
    <s v="Kované;"/>
    <x v="4"/>
    <x v="3"/>
    <x v="1"/>
    <x v="1"/>
    <x v="2"/>
    <x v="1"/>
    <x v="3"/>
    <x v="4"/>
    <x v="1"/>
    <x v="1"/>
    <x v="1"/>
    <x v="5"/>
    <x v="1"/>
    <x v="1"/>
    <x v="3"/>
    <x v="4"/>
    <x v="1"/>
    <x v="4"/>
    <x v="5"/>
    <x v="1"/>
    <x v="4"/>
    <s v="Bezpečnost je na 1.místě,"/>
  </r>
  <r>
    <n v="331"/>
    <d v="2026-02-19T23:30:20"/>
    <d v="2026-02-19T23:38:12"/>
    <s v="anonymous"/>
    <m/>
    <m/>
    <x v="1"/>
    <s v="Leona"/>
    <s v="Hladová"/>
    <s v="Ohnicová"/>
    <x v="4"/>
    <x v="1"/>
    <x v="3"/>
    <m/>
    <s v="Černé;Šedé;Nerez;"/>
    <s v="Historizující;Kované;"/>
    <x v="2"/>
    <x v="3"/>
    <x v="3"/>
    <x v="4"/>
    <x v="4"/>
    <x v="4"/>
    <x v="5"/>
    <x v="4"/>
    <x v="1"/>
    <x v="3"/>
    <x v="5"/>
    <x v="1"/>
    <x v="3"/>
    <x v="4"/>
    <x v="2"/>
    <x v="3"/>
    <x v="2"/>
    <x v="1"/>
    <x v="4"/>
    <x v="3"/>
    <x v="2"/>
    <s v="Mnoho z navrhovaných zábradlí mi připadá nebezpečné narozdíl od toho u mlýna."/>
  </r>
  <r>
    <n v="332"/>
    <d v="2026-02-19T23:39:29"/>
    <d v="2026-02-19T23:57:26"/>
    <s v="anonymous"/>
    <m/>
    <m/>
    <x v="1"/>
    <s v="Petra"/>
    <s v="Hladová"/>
    <s v="Ohnicová"/>
    <x v="4"/>
    <x v="1"/>
    <x v="4"/>
    <m/>
    <s v="Šedé;"/>
    <s v="Kované;Historizující;"/>
    <x v="2"/>
    <x v="2"/>
    <x v="3"/>
    <x v="4"/>
    <x v="5"/>
    <x v="4"/>
    <x v="5"/>
    <x v="4"/>
    <x v="1"/>
    <x v="5"/>
    <x v="4"/>
    <x v="5"/>
    <x v="3"/>
    <x v="4"/>
    <x v="2"/>
    <x v="3"/>
    <x v="2"/>
    <x v="2"/>
    <x v="4"/>
    <x v="3"/>
    <x v="2"/>
    <s v="Staré zábradlí u mlýna je podle mého názoru jednou z nejhezčích součástí Květnice, díky jeho historickému a uměleckému vzhledu. Když jsem byla na základní škole, poznávali jsme se třídou obce jednotlivých spolužáků a zábradlí bylo jednou z věcí, kterou jsem jim hrdě ukazovala. Rozhodně nikoho ani nenapadlo po zábradlí lézt a už vůbec ne mezi něj strkat hlavu. Upřímně si spíše umím představit, že kdyby bylo nahrazeno většinou ze zábradlí v anketě, děti by z mé vlastní zkušenosti na vodorovné příčky rozhodně šplhaly a spíše by hrozilo, že jím nějaké dítě do náhonu propadne. "/>
  </r>
  <r>
    <n v="333"/>
    <d v="2026-02-20T04:23:48"/>
    <d v="2026-02-20T04:34:31"/>
    <s v="anonymous"/>
    <m/>
    <m/>
    <x v="0"/>
    <s v="Filip"/>
    <s v="Š."/>
    <s v="K Sibřině"/>
    <x v="1"/>
    <x v="2"/>
    <x v="4"/>
    <m/>
    <s v="Černé;"/>
    <s v="Kované;Moderní;"/>
    <x v="2"/>
    <x v="1"/>
    <x v="2"/>
    <x v="1"/>
    <x v="3"/>
    <x v="2"/>
    <x v="1"/>
    <x v="4"/>
    <x v="1"/>
    <x v="4"/>
    <x v="5"/>
    <x v="1"/>
    <x v="1"/>
    <x v="3"/>
    <x v="2"/>
    <x v="2"/>
    <x v="2"/>
    <x v="4"/>
    <x v="3"/>
    <x v="1"/>
    <x v="3"/>
    <m/>
  </r>
  <r>
    <n v="334"/>
    <d v="2026-02-20T06:58:06"/>
    <d v="2026-02-20T07:03:27"/>
    <s v="anonymous"/>
    <m/>
    <m/>
    <x v="1"/>
    <s v="Aleš "/>
    <s v="Mostecký"/>
    <s v="Do Průhonu"/>
    <x v="1"/>
    <x v="2"/>
    <x v="4"/>
    <m/>
    <s v="Nerez;"/>
    <s v="Kované;"/>
    <x v="3"/>
    <x v="4"/>
    <x v="1"/>
    <x v="1"/>
    <x v="2"/>
    <x v="2"/>
    <x v="3"/>
    <x v="3"/>
    <x v="2"/>
    <x v="2"/>
    <x v="2"/>
    <x v="2"/>
    <x v="2"/>
    <x v="1"/>
    <x v="2"/>
    <x v="5"/>
    <x v="2"/>
    <x v="1"/>
    <x v="2"/>
    <x v="1"/>
    <x v="1"/>
    <m/>
  </r>
  <r>
    <n v="335"/>
    <d v="2026-02-20T07:04:16"/>
    <d v="2026-02-20T07:04:20"/>
    <s v="anonymous"/>
    <m/>
    <m/>
    <x v="0"/>
    <m/>
    <m/>
    <m/>
    <x v="0"/>
    <x v="0"/>
    <x v="0"/>
    <m/>
    <m/>
    <m/>
    <x v="0"/>
    <x v="0"/>
    <x v="0"/>
    <x v="0"/>
    <x v="0"/>
    <x v="0"/>
    <x v="0"/>
    <x v="0"/>
    <x v="0"/>
    <x v="0"/>
    <x v="0"/>
    <x v="0"/>
    <x v="0"/>
    <x v="0"/>
    <x v="0"/>
    <x v="0"/>
    <x v="0"/>
    <x v="0"/>
    <x v="0"/>
    <x v="0"/>
    <x v="0"/>
    <m/>
  </r>
  <r>
    <n v="336"/>
    <d v="2026-02-20T09:25:40"/>
    <d v="2026-02-20T09:39:44"/>
    <s v="anonymous"/>
    <m/>
    <m/>
    <x v="1"/>
    <s v="Lukáš"/>
    <s v="Racek"/>
    <s v="Do Průhonu"/>
    <x v="1"/>
    <x v="1"/>
    <x v="1"/>
    <m/>
    <s v="Černé;Nerez;"/>
    <s v="Moderní;"/>
    <x v="1"/>
    <x v="3"/>
    <x v="4"/>
    <x v="5"/>
    <x v="2"/>
    <x v="5"/>
    <x v="5"/>
    <x v="1"/>
    <x v="3"/>
    <x v="2"/>
    <x v="5"/>
    <x v="1"/>
    <x v="1"/>
    <x v="4"/>
    <x v="2"/>
    <x v="2"/>
    <x v="2"/>
    <x v="1"/>
    <x v="2"/>
    <x v="3"/>
    <x v="1"/>
    <m/>
  </r>
  <r>
    <n v="337"/>
    <d v="2026-02-20T09:58:41"/>
    <d v="2026-02-20T10:03:02"/>
    <s v="anonymous"/>
    <m/>
    <m/>
    <x v="1"/>
    <s v="Renata"/>
    <s v="Jelinkova"/>
    <s v="Modřencová"/>
    <x v="1"/>
    <x v="5"/>
    <x v="1"/>
    <m/>
    <s v="Šedé;"/>
    <s v="Kované;"/>
    <x v="3"/>
    <x v="3"/>
    <x v="1"/>
    <x v="1"/>
    <x v="2"/>
    <x v="2"/>
    <x v="3"/>
    <x v="3"/>
    <x v="2"/>
    <x v="3"/>
    <x v="2"/>
    <x v="2"/>
    <x v="2"/>
    <x v="2"/>
    <x v="3"/>
    <x v="2"/>
    <x v="1"/>
    <x v="1"/>
    <x v="2"/>
    <x v="1"/>
    <x v="5"/>
    <m/>
  </r>
  <r>
    <n v="338"/>
    <d v="2026-02-20T10:08:59"/>
    <d v="2026-02-20T10:12:38"/>
    <s v="anonymous"/>
    <m/>
    <m/>
    <x v="1"/>
    <s v="Václav"/>
    <s v="Nejedlý"/>
    <s v="Zázvorová"/>
    <x v="3"/>
    <x v="1"/>
    <x v="5"/>
    <m/>
    <s v="Černé;"/>
    <s v="Historizující;"/>
    <x v="2"/>
    <x v="5"/>
    <x v="4"/>
    <x v="4"/>
    <x v="5"/>
    <x v="4"/>
    <x v="5"/>
    <x v="5"/>
    <x v="4"/>
    <x v="1"/>
    <x v="2"/>
    <x v="2"/>
    <x v="3"/>
    <x v="4"/>
    <x v="2"/>
    <x v="3"/>
    <x v="2"/>
    <x v="2"/>
    <x v="4"/>
    <x v="3"/>
    <x v="2"/>
    <m/>
  </r>
  <r>
    <n v="339"/>
    <d v="2026-02-20T11:01:17"/>
    <d v="2026-02-20T11:21:00"/>
    <s v="anonymous"/>
    <m/>
    <m/>
    <x v="1"/>
    <s v="Radek"/>
    <s v="Opichal"/>
    <s v="Vřesová"/>
    <x v="5"/>
    <x v="5"/>
    <x v="1"/>
    <s v="Zvažovali jste i náročnost údržby? Jak bude park vypadat mírně &quot;zanedbaný&quot;? Co květiny před nápisem, budou vždy takto krásné a barevné jako na vizualizaci?"/>
    <s v="Šedé;"/>
    <s v="Moderní;"/>
    <x v="3"/>
    <x v="3"/>
    <x v="4"/>
    <x v="1"/>
    <x v="5"/>
    <x v="5"/>
    <x v="2"/>
    <x v="2"/>
    <x v="2"/>
    <x v="5"/>
    <x v="2"/>
    <x v="2"/>
    <x v="2"/>
    <x v="1"/>
    <x v="3"/>
    <x v="4"/>
    <x v="1"/>
    <x v="3"/>
    <x v="3"/>
    <x v="1"/>
    <x v="1"/>
    <s v="Osobně považuji za chybu zábradlí s dřevěnými prvky s ohledem na trvanlivost."/>
  </r>
  <r>
    <n v="340"/>
    <d v="2026-02-20T13:07:24"/>
    <d v="2026-02-20T13:13:04"/>
    <s v="anonymous"/>
    <m/>
    <m/>
    <x v="1"/>
    <s v="Stanislav"/>
    <s v="Ivanov"/>
    <s v="Šťovíková"/>
    <x v="2"/>
    <x v="2"/>
    <x v="2"/>
    <m/>
    <s v="Černé;Nerez;"/>
    <s v="Historizující;Kované;"/>
    <x v="2"/>
    <x v="5"/>
    <x v="5"/>
    <x v="4"/>
    <x v="2"/>
    <x v="4"/>
    <x v="4"/>
    <x v="5"/>
    <x v="4"/>
    <x v="1"/>
    <x v="1"/>
    <x v="5"/>
    <x v="4"/>
    <x v="4"/>
    <x v="2"/>
    <x v="3"/>
    <x v="2"/>
    <x v="2"/>
    <x v="5"/>
    <x v="1"/>
    <x v="2"/>
    <m/>
  </r>
  <r>
    <n v="341"/>
    <d v="2026-02-20T13:46:05"/>
    <d v="2026-02-20T13:51:51"/>
    <s v="anonymous"/>
    <m/>
    <m/>
    <x v="1"/>
    <s v="Sylvia"/>
    <s v="Polivkova"/>
    <s v="Šťavelová"/>
    <x v="1"/>
    <x v="2"/>
    <x v="1"/>
    <m/>
    <s v="Šedé;"/>
    <s v="Historizující;"/>
    <x v="3"/>
    <x v="3"/>
    <x v="2"/>
    <x v="3"/>
    <x v="1"/>
    <x v="3"/>
    <x v="4"/>
    <x v="4"/>
    <x v="4"/>
    <x v="4"/>
    <x v="3"/>
    <x v="3"/>
    <x v="3"/>
    <x v="4"/>
    <x v="2"/>
    <x v="3"/>
    <x v="1"/>
    <x v="4"/>
    <x v="2"/>
    <x v="1"/>
    <x v="3"/>
    <m/>
  </r>
  <r>
    <n v="342"/>
    <d v="2026-02-20T13:59:55"/>
    <d v="2026-02-20T14:00:06"/>
    <s v="anonymous"/>
    <m/>
    <m/>
    <x v="0"/>
    <m/>
    <m/>
    <m/>
    <x v="0"/>
    <x v="0"/>
    <x v="0"/>
    <m/>
    <m/>
    <m/>
    <x v="0"/>
    <x v="0"/>
    <x v="0"/>
    <x v="0"/>
    <x v="0"/>
    <x v="0"/>
    <x v="0"/>
    <x v="0"/>
    <x v="0"/>
    <x v="0"/>
    <x v="0"/>
    <x v="0"/>
    <x v="0"/>
    <x v="0"/>
    <x v="0"/>
    <x v="0"/>
    <x v="0"/>
    <x v="0"/>
    <x v="0"/>
    <x v="0"/>
    <x v="0"/>
    <m/>
  </r>
  <r>
    <n v="343"/>
    <d v="2026-02-20T14:20:17"/>
    <d v="2026-02-20T14:33:08"/>
    <s v="anonymous"/>
    <m/>
    <m/>
    <x v="1"/>
    <s v="Vladimír "/>
    <s v="Kudrna"/>
    <s v="Na Ladech"/>
    <x v="5"/>
    <x v="1"/>
    <x v="2"/>
    <m/>
    <s v="Černé;"/>
    <s v="Kované;"/>
    <x v="3"/>
    <x v="3"/>
    <x v="4"/>
    <x v="3"/>
    <x v="5"/>
    <x v="1"/>
    <x v="2"/>
    <x v="4"/>
    <x v="2"/>
    <x v="3"/>
    <x v="2"/>
    <x v="3"/>
    <x v="3"/>
    <x v="2"/>
    <x v="1"/>
    <x v="1"/>
    <x v="1"/>
    <x v="1"/>
    <x v="2"/>
    <x v="1"/>
    <x v="3"/>
    <m/>
  </r>
  <r>
    <n v="344"/>
    <d v="2026-02-20T15:04:11"/>
    <d v="2026-02-20T15:04:39"/>
    <s v="anonymous"/>
    <m/>
    <m/>
    <x v="0"/>
    <m/>
    <m/>
    <m/>
    <x v="0"/>
    <x v="0"/>
    <x v="0"/>
    <m/>
    <m/>
    <m/>
    <x v="0"/>
    <x v="0"/>
    <x v="0"/>
    <x v="0"/>
    <x v="0"/>
    <x v="0"/>
    <x v="0"/>
    <x v="0"/>
    <x v="0"/>
    <x v="0"/>
    <x v="0"/>
    <x v="0"/>
    <x v="0"/>
    <x v="0"/>
    <x v="0"/>
    <x v="0"/>
    <x v="0"/>
    <x v="0"/>
    <x v="0"/>
    <x v="0"/>
    <x v="0"/>
    <m/>
  </r>
  <r>
    <n v="345"/>
    <d v="2026-02-20T15:08:12"/>
    <d v="2026-02-20T15:14:41"/>
    <s v="anonymous"/>
    <m/>
    <m/>
    <x v="1"/>
    <s v="Lea Anna"/>
    <s v="Polívková"/>
    <s v="Šťavelová"/>
    <x v="1"/>
    <x v="1"/>
    <x v="4"/>
    <m/>
    <s v="Šedé;Černé;"/>
    <s v="Kované;Historizující;"/>
    <x v="2"/>
    <x v="1"/>
    <x v="3"/>
    <x v="4"/>
    <x v="2"/>
    <x v="4"/>
    <x v="1"/>
    <x v="1"/>
    <x v="4"/>
    <x v="4"/>
    <x v="3"/>
    <x v="2"/>
    <x v="2"/>
    <x v="4"/>
    <x v="2"/>
    <x v="3"/>
    <x v="2"/>
    <x v="2"/>
    <x v="2"/>
    <x v="2"/>
    <x v="2"/>
    <m/>
  </r>
  <r>
    <n v="346"/>
    <d v="2026-02-20T15:45:12"/>
    <d v="2026-02-20T15:50:24"/>
    <s v="anonymous"/>
    <m/>
    <m/>
    <x v="1"/>
    <s v="Marcela"/>
    <s v="Kaing "/>
    <s v="Balzamínová"/>
    <x v="2"/>
    <x v="3"/>
    <x v="2"/>
    <m/>
    <s v="Šedé;Černé;"/>
    <s v="Kované;"/>
    <x v="5"/>
    <x v="3"/>
    <x v="2"/>
    <x v="1"/>
    <x v="2"/>
    <x v="1"/>
    <x v="3"/>
    <x v="4"/>
    <x v="1"/>
    <x v="1"/>
    <x v="1"/>
    <x v="1"/>
    <x v="1"/>
    <x v="1"/>
    <x v="3"/>
    <x v="4"/>
    <x v="1"/>
    <x v="4"/>
    <x v="5"/>
    <x v="1"/>
    <x v="3"/>
    <m/>
  </r>
  <r>
    <n v="347"/>
    <d v="2026-02-20T17:04:14"/>
    <d v="2026-02-20T17:04:20"/>
    <s v="anonymous"/>
    <m/>
    <m/>
    <x v="0"/>
    <m/>
    <m/>
    <m/>
    <x v="0"/>
    <x v="0"/>
    <x v="0"/>
    <m/>
    <m/>
    <m/>
    <x v="0"/>
    <x v="0"/>
    <x v="0"/>
    <x v="0"/>
    <x v="0"/>
    <x v="0"/>
    <x v="0"/>
    <x v="0"/>
    <x v="0"/>
    <x v="0"/>
    <x v="0"/>
    <x v="0"/>
    <x v="0"/>
    <x v="0"/>
    <x v="0"/>
    <x v="0"/>
    <x v="0"/>
    <x v="0"/>
    <x v="0"/>
    <x v="0"/>
    <x v="0"/>
    <m/>
  </r>
  <r>
    <n v="348"/>
    <d v="2026-02-20T18:19:44"/>
    <d v="2026-02-20T18:19:59"/>
    <s v="anonymous"/>
    <m/>
    <m/>
    <x v="0"/>
    <m/>
    <m/>
    <m/>
    <x v="0"/>
    <x v="0"/>
    <x v="0"/>
    <m/>
    <m/>
    <m/>
    <x v="0"/>
    <x v="0"/>
    <x v="0"/>
    <x v="0"/>
    <x v="0"/>
    <x v="0"/>
    <x v="0"/>
    <x v="0"/>
    <x v="0"/>
    <x v="0"/>
    <x v="0"/>
    <x v="0"/>
    <x v="0"/>
    <x v="0"/>
    <x v="0"/>
    <x v="0"/>
    <x v="0"/>
    <x v="0"/>
    <x v="0"/>
    <x v="0"/>
    <x v="0"/>
    <m/>
  </r>
  <r>
    <n v="349"/>
    <d v="2026-02-20T19:36:23"/>
    <d v="2026-02-20T19:40:07"/>
    <s v="anonymous"/>
    <m/>
    <m/>
    <x v="1"/>
    <s v="Matěj "/>
    <s v="Žilka "/>
    <s v="Koniklecová"/>
    <x v="2"/>
    <x v="1"/>
    <x v="1"/>
    <m/>
    <s v="Šedé;"/>
    <s v="Historizující;"/>
    <x v="3"/>
    <x v="5"/>
    <x v="3"/>
    <x v="4"/>
    <x v="5"/>
    <x v="4"/>
    <x v="5"/>
    <x v="5"/>
    <x v="4"/>
    <x v="4"/>
    <x v="3"/>
    <x v="1"/>
    <x v="2"/>
    <x v="4"/>
    <x v="2"/>
    <x v="3"/>
    <x v="2"/>
    <x v="2"/>
    <x v="4"/>
    <x v="1"/>
    <x v="3"/>
    <m/>
  </r>
  <r>
    <n v="350"/>
    <d v="2026-02-20T19:40:11"/>
    <d v="2026-02-20T19:48:38"/>
    <s v="anonymous"/>
    <m/>
    <m/>
    <x v="1"/>
    <s v="Šarlota "/>
    <s v="Straková"/>
    <s v="Šťovíková"/>
    <x v="1"/>
    <x v="5"/>
    <x v="1"/>
    <m/>
    <s v="Černé;"/>
    <s v="Kované;"/>
    <x v="2"/>
    <x v="2"/>
    <x v="3"/>
    <x v="4"/>
    <x v="2"/>
    <x v="1"/>
    <x v="2"/>
    <x v="3"/>
    <x v="1"/>
    <x v="4"/>
    <x v="1"/>
    <x v="3"/>
    <x v="5"/>
    <x v="2"/>
    <x v="2"/>
    <x v="3"/>
    <x v="2"/>
    <x v="3"/>
    <x v="4"/>
    <x v="2"/>
    <x v="3"/>
    <s v="Chce to zábradlí, které není úplně moderní, rozbilo by to ducha okolí. Zároveň musí být bezpečně. Zábradlí u mlýna je určitě potřeba vyměnit nebo zrekonstruovat a upravit, ale byla by škoda úplně rozbít ducha vložením moderního zábradlí."/>
  </r>
  <r>
    <n v="351"/>
    <d v="2026-02-20T19:50:29"/>
    <d v="2026-02-20T19:54:44"/>
    <s v="anonymous"/>
    <m/>
    <m/>
    <x v="1"/>
    <s v="Petr"/>
    <s v="Bumbálek"/>
    <s v="Čtyřlístková"/>
    <x v="1"/>
    <x v="2"/>
    <x v="1"/>
    <m/>
    <s v="Černé;Šedé;"/>
    <s v="Moderní;"/>
    <x v="3"/>
    <x v="2"/>
    <x v="1"/>
    <x v="2"/>
    <x v="2"/>
    <x v="3"/>
    <x v="2"/>
    <x v="3"/>
    <x v="5"/>
    <x v="3"/>
    <x v="2"/>
    <x v="2"/>
    <x v="2"/>
    <x v="1"/>
    <x v="3"/>
    <x v="4"/>
    <x v="2"/>
    <x v="1"/>
    <x v="3"/>
    <x v="2"/>
    <x v="1"/>
    <m/>
  </r>
  <r>
    <n v="352"/>
    <d v="2026-02-20T20:07:46"/>
    <d v="2026-02-20T20:11:32"/>
    <s v="anonymous"/>
    <m/>
    <m/>
    <x v="1"/>
    <s v="Zuzana"/>
    <s v="Žilková "/>
    <s v="Koniklecová"/>
    <x v="3"/>
    <x v="1"/>
    <x v="5"/>
    <s v="Takže, myslím si že návrh je velice_x000a_ohavný. Nevím proč by menší vesnice_x000a_jako Květnice by měla mít nějaký masivní_x000a_nápis Květnice jako kdyby sem jezdilo_x000a_hrozně moc cizinců a nevědělį kam to_x000a_jedou, protože to vlastně yůbec nepoznají_x000a_už od té 'krásné' křiklavě červené zdi s_x000a_velice výrazným nápisem Květnice. Co to_x000a_jako má být, nejsme v Hollywood aby_x000a_jsme se chlubili že bydlíme v Květnici v_x000a_Květnici? Jestli chcete dělat takovéhle_x000a_stavby za tisíce peněz které by se mohli_x000a_dát na lepší věci něž park o který se ke_x000a_konci nebude nikdo starat a bude tak_x000a_zanedbané jako některé ostatní části_x000a_obce. A myslím sį že mladším občanům,_x000a_kteří tady budou déle tak se to fakt nelfbí._x000a_Všech co jsem se zeptala, občanů obce i_x000a_tếch co tady nebydlí tak se to nelíbilo_x000a_protože je to tak křiklavé a výrazné na tak_x000a_s prominutím obyčejnou obci, že to je jak_x000a_pěst do oka od nějakých lidí kteří chtějí_x000a_být na cover Blesku jako nejmodernější a_x000a_nejinteligentnější exteriérní designéři, ale_x000a_nakonec tam skončí jako wanna-be Kare_x000a_IV. Ale ten aspoň postavil užitečné věci._x000a_Jestli tak moc potřebujete utratit tolik_x000a_peněz a trochu pomoct obci a být_x000a_užiteční, tak se radši zaměřte na ty_x000a_desítky věcí co máte rozdělené, a_x000a_dodělejte je. Nebo můžete opravit tu_x000a_nekvalitní hliněné cestu v parku která je_x000a_vždy zablácená když prší."/>
    <s v="Černé;"/>
    <s v="Historizující;"/>
    <x v="2"/>
    <x v="5"/>
    <x v="3"/>
    <x v="4"/>
    <x v="5"/>
    <x v="4"/>
    <x v="5"/>
    <x v="5"/>
    <x v="4"/>
    <x v="2"/>
    <x v="2"/>
    <x v="4"/>
    <x v="3"/>
    <x v="4"/>
    <x v="2"/>
    <x v="3"/>
    <x v="2"/>
    <x v="2"/>
    <x v="4"/>
    <x v="3"/>
    <x v="2"/>
    <s v="Nechte tak prosím to co tam teď je."/>
  </r>
  <r>
    <n v="353"/>
    <d v="2026-02-20T20:06:57"/>
    <d v="2026-02-20T20:13:22"/>
    <s v="anonymous"/>
    <m/>
    <m/>
    <x v="1"/>
    <s v="Jaromír"/>
    <s v="Racek"/>
    <s v="Nad Rybníkem"/>
    <x v="3"/>
    <x v="1"/>
    <x v="1"/>
    <s v="Chci Květnici normální, bez okázalostí a zbytečných nabubřelostí.."/>
    <s v="Šedé;"/>
    <s v="Kované;"/>
    <x v="2"/>
    <x v="3"/>
    <x v="2"/>
    <x v="4"/>
    <x v="1"/>
    <x v="4"/>
    <x v="4"/>
    <x v="5"/>
    <x v="1"/>
    <x v="5"/>
    <x v="2"/>
    <x v="2"/>
    <x v="3"/>
    <x v="4"/>
    <x v="3"/>
    <x v="2"/>
    <x v="2"/>
    <x v="2"/>
    <x v="2"/>
    <x v="3"/>
    <x v="2"/>
    <m/>
  </r>
  <r>
    <n v="354"/>
    <d v="2026-02-20T20:00:45"/>
    <d v="2026-02-20T20:17:55"/>
    <s v="anonymous"/>
    <m/>
    <m/>
    <x v="1"/>
    <s v="Hana"/>
    <s v="Piroutková"/>
    <s v="Návesní"/>
    <x v="3"/>
    <x v="1"/>
    <x v="5"/>
    <s v="Návrhy jsou jistě finančně zbytečně náročné. Takové úpravy zeleně vyžadují i stálou údržbu. Stávající zeleň v Květnici není dobře udržovaná, tak proč ještě přidávat k údržbě květinové záhony. Zkuste zachovat aspoň trochu vesnický ráz Květnice a nepředělávat vesnici na městský vzhled, který se sem vůbec nehodí."/>
    <s v="Černé;"/>
    <s v="Kované;"/>
    <x v="2"/>
    <x v="3"/>
    <x v="2"/>
    <x v="3"/>
    <x v="5"/>
    <x v="4"/>
    <x v="5"/>
    <x v="4"/>
    <x v="1"/>
    <x v="3"/>
    <x v="2"/>
    <x v="2"/>
    <x v="3"/>
    <x v="4"/>
    <x v="2"/>
    <x v="3"/>
    <x v="4"/>
    <x v="2"/>
    <x v="4"/>
    <x v="3"/>
    <x v="2"/>
    <s v="Pokud je zábradlí funkční, není přece důvod ho měnit. (další finančně zbytečně náročné akce)"/>
  </r>
  <r>
    <n v="355"/>
    <d v="2026-02-20T20:14:00"/>
    <d v="2026-02-20T20:19:43"/>
    <s v="anonymous"/>
    <m/>
    <m/>
    <x v="1"/>
    <s v="Eva"/>
    <s v="Racková"/>
    <s v="Nad Rybníkem"/>
    <x v="4"/>
    <x v="1"/>
    <x v="1"/>
    <s v="Více zeleně a žádné tyto Hollywoody. Vysázejte stovky nových stromů místo těchto nesmyslů. Za vašeho panování jste vykáceli stovky krásných stromů a bez náhrady !!"/>
    <s v="Šedé;"/>
    <s v="Historizující;"/>
    <x v="2"/>
    <x v="3"/>
    <x v="2"/>
    <x v="4"/>
    <x v="3"/>
    <x v="4"/>
    <x v="2"/>
    <x v="4"/>
    <x v="5"/>
    <x v="2"/>
    <x v="2"/>
    <x v="2"/>
    <x v="3"/>
    <x v="4"/>
    <x v="2"/>
    <x v="3"/>
    <x v="3"/>
    <x v="2"/>
    <x v="2"/>
    <x v="3"/>
    <x v="2"/>
    <s v="Méně zábradlí a více zeleně, hlavně stromů !!"/>
  </r>
  <r>
    <n v="356"/>
    <d v="2026-02-20T20:21:53"/>
    <d v="2026-02-20T20:27:05"/>
    <s v="anonymous"/>
    <m/>
    <m/>
    <x v="1"/>
    <s v="Jan"/>
    <s v="Piroutek"/>
    <s v="Návesní"/>
    <x v="3"/>
    <x v="1"/>
    <x v="5"/>
    <s v="Nevkusné, nezapadá do rázu vesnice._x000a_Jistě finančně náročné._x000a_V Návesní ulici 20 let po dokončení kanalizace je silnice v dezolátním blátivém stavu! "/>
    <s v="Černé;"/>
    <s v="Kované;"/>
    <x v="2"/>
    <x v="3"/>
    <x v="2"/>
    <x v="4"/>
    <x v="5"/>
    <x v="4"/>
    <x v="5"/>
    <x v="2"/>
    <x v="1"/>
    <x v="2"/>
    <x v="2"/>
    <x v="2"/>
    <x v="3"/>
    <x v="4"/>
    <x v="2"/>
    <x v="3"/>
    <x v="1"/>
    <x v="2"/>
    <x v="4"/>
    <x v="3"/>
    <x v="2"/>
    <s v="Zachovat stávající zábradlí u mlýna. Hodí se tam a je funkční. Proč předělávat věci, které fungují ? Má obec tolik finančních prostředků ?"/>
  </r>
  <r>
    <n v="357"/>
    <d v="2026-02-20T20:27:59"/>
    <d v="2026-02-20T20:30:17"/>
    <s v="anonymous"/>
    <m/>
    <m/>
    <x v="1"/>
    <s v="Ondřej"/>
    <s v="Piroutek"/>
    <s v="Návesní"/>
    <x v="3"/>
    <x v="1"/>
    <x v="5"/>
    <s v="Nevkusné, nehodící se. Méně je někdy více."/>
    <s v="Černé;"/>
    <s v="Kované;"/>
    <x v="2"/>
    <x v="5"/>
    <x v="3"/>
    <x v="4"/>
    <x v="5"/>
    <x v="4"/>
    <x v="5"/>
    <x v="4"/>
    <x v="4"/>
    <x v="2"/>
    <x v="2"/>
    <x v="2"/>
    <x v="3"/>
    <x v="4"/>
    <x v="2"/>
    <x v="3"/>
    <x v="2"/>
    <x v="1"/>
    <x v="4"/>
    <x v="3"/>
    <x v="2"/>
    <s v="funkční, zachovat stávající zábradlí"/>
  </r>
  <r>
    <n v="358"/>
    <d v="2026-02-20T20:24:31"/>
    <d v="2026-02-20T20:34:55"/>
    <s v="anonymous"/>
    <m/>
    <m/>
    <x v="1"/>
    <s v="Vladimír"/>
    <s v="Kulič"/>
    <s v="K Dobročovicům"/>
    <x v="2"/>
    <x v="2"/>
    <x v="2"/>
    <m/>
    <s v="Šedé;Černé;"/>
    <s v="Moderní;"/>
    <x v="2"/>
    <x v="2"/>
    <x v="4"/>
    <x v="3"/>
    <x v="1"/>
    <x v="3"/>
    <x v="4"/>
    <x v="2"/>
    <x v="2"/>
    <x v="4"/>
    <x v="2"/>
    <x v="3"/>
    <x v="2"/>
    <x v="4"/>
    <x v="1"/>
    <x v="4"/>
    <x v="3"/>
    <x v="4"/>
    <x v="2"/>
    <x v="1"/>
    <x v="4"/>
    <m/>
  </r>
  <r>
    <n v="359"/>
    <d v="2026-02-20T20:33:52"/>
    <d v="2026-02-20T20:42:12"/>
    <s v="anonymous"/>
    <m/>
    <m/>
    <x v="1"/>
    <s v="Anastasiia "/>
    <s v="Tatarnikova "/>
    <s v="Kostivalová"/>
    <x v="2"/>
    <x v="4"/>
    <x v="2"/>
    <m/>
    <s v="Černé;"/>
    <s v="Kované;"/>
    <x v="2"/>
    <x v="5"/>
    <x v="1"/>
    <x v="3"/>
    <x v="1"/>
    <x v="4"/>
    <x v="1"/>
    <x v="4"/>
    <x v="2"/>
    <x v="2"/>
    <x v="2"/>
    <x v="2"/>
    <x v="1"/>
    <x v="2"/>
    <x v="2"/>
    <x v="2"/>
    <x v="2"/>
    <x v="2"/>
    <x v="2"/>
    <x v="2"/>
    <x v="3"/>
    <m/>
  </r>
  <r>
    <n v="360"/>
    <d v="2026-02-20T20:42:44"/>
    <d v="2026-02-20T20:48:13"/>
    <s v="anonymous"/>
    <m/>
    <m/>
    <x v="1"/>
    <s v="Aleksandr "/>
    <s v="Timofeev "/>
    <s v="Kostivalová"/>
    <x v="1"/>
    <x v="5"/>
    <x v="1"/>
    <m/>
    <s v="Černé;"/>
    <s v="Moderní;Kované;"/>
    <x v="2"/>
    <x v="3"/>
    <x v="1"/>
    <x v="4"/>
    <x v="4"/>
    <x v="4"/>
    <x v="4"/>
    <x v="2"/>
    <x v="2"/>
    <x v="2"/>
    <x v="2"/>
    <x v="2"/>
    <x v="5"/>
    <x v="4"/>
    <x v="2"/>
    <x v="2"/>
    <x v="2"/>
    <x v="2"/>
    <x v="3"/>
    <x v="2"/>
    <x v="5"/>
    <m/>
  </r>
  <r>
    <n v="361"/>
    <d v="2026-02-20T21:11:50"/>
    <d v="2026-02-20T21:17:54"/>
    <s v="anonymous"/>
    <m/>
    <m/>
    <x v="1"/>
    <s v="Pavel "/>
    <s v="Šaštinský "/>
    <s v="Na Ladech"/>
    <x v="4"/>
    <x v="1"/>
    <x v="1"/>
    <m/>
    <s v="Šedé;"/>
    <s v="Historizující;"/>
    <x v="2"/>
    <x v="3"/>
    <x v="1"/>
    <x v="5"/>
    <x v="1"/>
    <x v="3"/>
    <x v="4"/>
    <x v="4"/>
    <x v="3"/>
    <x v="4"/>
    <x v="3"/>
    <x v="3"/>
    <x v="1"/>
    <x v="2"/>
    <x v="2"/>
    <x v="3"/>
    <x v="1"/>
    <x v="2"/>
    <x v="4"/>
    <x v="3"/>
    <x v="5"/>
    <m/>
  </r>
  <r>
    <n v="362"/>
    <d v="2026-02-20T21:14:21"/>
    <d v="2026-02-20T21:19:33"/>
    <s v="anonymous"/>
    <m/>
    <m/>
    <x v="1"/>
    <s v="Jindrich "/>
    <s v="Pospisil "/>
    <s v="Bez názvu (ulice směrem na Dobročovice)"/>
    <x v="1"/>
    <x v="5"/>
    <x v="1"/>
    <m/>
    <s v="Černé;"/>
    <s v="Moderní;"/>
    <x v="3"/>
    <x v="3"/>
    <x v="1"/>
    <x v="5"/>
    <x v="1"/>
    <x v="3"/>
    <x v="4"/>
    <x v="4"/>
    <x v="3"/>
    <x v="4"/>
    <x v="2"/>
    <x v="2"/>
    <x v="2"/>
    <x v="3"/>
    <x v="2"/>
    <x v="4"/>
    <x v="2"/>
    <x v="1"/>
    <x v="1"/>
    <x v="1"/>
    <x v="5"/>
    <m/>
  </r>
  <r>
    <n v="363"/>
    <d v="2026-02-20T21:20:24"/>
    <d v="2026-02-20T21:32:09"/>
    <s v="anonymous"/>
    <m/>
    <m/>
    <x v="1"/>
    <s v="Mariana"/>
    <s v="Kazmiruk"/>
    <s v="Šťovíková"/>
    <x v="4"/>
    <x v="5"/>
    <x v="4"/>
    <s v="V závislosti na rozpočtu by bylo vhodné zvážit zlepšení infrastruktury tohoto místa. Bylo by velmi přínosné doplnit houpačky pro děti i dospělé, podobně jako u Altán v ulici K Oboře. Jako další možnost by bylo možné uvažovat o vytvoření zóny s trampolínami pro děti._x000a__x000a_Zároveň bych si dovolila upozornit na to, že bílá část označení oblasti může být vlivem nepříznivého počasí náchylná k poškození a znečištění. Možná by stálo za zvážení ponechat pouze motiv květiny a na tomto místě vytvořit esteticky upravený záhon s květinami."/>
    <s v="Černé;Šedé;"/>
    <s v="Historizující;Moderní;Kované;"/>
    <x v="2"/>
    <x v="1"/>
    <x v="4"/>
    <x v="4"/>
    <x v="1"/>
    <x v="1"/>
    <x v="3"/>
    <x v="1"/>
    <x v="4"/>
    <x v="1"/>
    <x v="1"/>
    <x v="3"/>
    <x v="5"/>
    <x v="3"/>
    <x v="2"/>
    <x v="3"/>
    <x v="2"/>
    <x v="2"/>
    <x v="4"/>
    <x v="3"/>
    <x v="2"/>
    <m/>
  </r>
  <r>
    <n v="364"/>
    <d v="2026-02-20T21:32:11"/>
    <d v="2026-02-20T21:45:49"/>
    <s v="anonymous"/>
    <m/>
    <m/>
    <x v="1"/>
    <s v="Jana"/>
    <s v="Matoušková"/>
    <s v="Lékořicová"/>
    <x v="1"/>
    <x v="4"/>
    <x v="4"/>
    <m/>
    <s v="Šedé;"/>
    <s v="Kované;"/>
    <x v="2"/>
    <x v="2"/>
    <x v="3"/>
    <x v="4"/>
    <x v="1"/>
    <x v="3"/>
    <x v="2"/>
    <x v="3"/>
    <x v="2"/>
    <x v="4"/>
    <x v="3"/>
    <x v="3"/>
    <x v="2"/>
    <x v="2"/>
    <x v="3"/>
    <x v="2"/>
    <x v="1"/>
    <x v="1"/>
    <x v="3"/>
    <x v="3"/>
    <x v="2"/>
    <m/>
  </r>
  <r>
    <n v="365"/>
    <d v="2026-02-20T22:11:24"/>
    <d v="2026-02-20T22:13:38"/>
    <s v="anonymous"/>
    <m/>
    <m/>
    <x v="1"/>
    <s v="Aleš"/>
    <s v="Baran"/>
    <s v="Kosmatcová"/>
    <x v="2"/>
    <x v="2"/>
    <x v="2"/>
    <m/>
    <s v="Černé;"/>
    <s v="Moderní;"/>
    <x v="1"/>
    <x v="1"/>
    <x v="1"/>
    <x v="1"/>
    <x v="1"/>
    <x v="3"/>
    <x v="1"/>
    <x v="3"/>
    <x v="3"/>
    <x v="3"/>
    <x v="3"/>
    <x v="3"/>
    <x v="2"/>
    <x v="2"/>
    <x v="3"/>
    <x v="1"/>
    <x v="1"/>
    <x v="1"/>
    <x v="1"/>
    <x v="1"/>
    <x v="4"/>
    <m/>
  </r>
  <r>
    <n v="366"/>
    <d v="2026-02-20T22:37:51"/>
    <d v="2026-02-20T22:50:45"/>
    <s v="anonymous"/>
    <m/>
    <m/>
    <x v="1"/>
    <s v="Zdeněk "/>
    <s v="Šafář "/>
    <s v="Na Ladech"/>
    <x v="1"/>
    <x v="5"/>
    <x v="1"/>
    <s v="Až na ten nápis, ten je trochu kýč, jinak paráda, keep it simple. "/>
    <s v="Bílé;"/>
    <s v="Historizující;"/>
    <x v="2"/>
    <x v="3"/>
    <x v="1"/>
    <x v="3"/>
    <x v="2"/>
    <x v="4"/>
    <x v="1"/>
    <x v="4"/>
    <x v="4"/>
    <x v="4"/>
    <x v="4"/>
    <x v="5"/>
    <x v="2"/>
    <x v="4"/>
    <x v="2"/>
    <x v="3"/>
    <x v="4"/>
    <x v="1"/>
    <x v="4"/>
    <x v="2"/>
    <x v="2"/>
    <s v="Zábradlí u mlýna mi přijde super, stejně jako zábradlí pod zastávkou Květnice, rozcestí. Takové solidní a ikonické. "/>
  </r>
  <r>
    <n v="367"/>
    <d v="2026-02-20T22:58:48"/>
    <d v="2026-02-20T22:59:21"/>
    <s v="anonymous"/>
    <m/>
    <m/>
    <x v="0"/>
    <m/>
    <m/>
    <m/>
    <x v="0"/>
    <x v="0"/>
    <x v="0"/>
    <m/>
    <m/>
    <m/>
    <x v="0"/>
    <x v="0"/>
    <x v="0"/>
    <x v="0"/>
    <x v="0"/>
    <x v="0"/>
    <x v="0"/>
    <x v="0"/>
    <x v="0"/>
    <x v="0"/>
    <x v="0"/>
    <x v="0"/>
    <x v="0"/>
    <x v="0"/>
    <x v="0"/>
    <x v="0"/>
    <x v="0"/>
    <x v="0"/>
    <x v="0"/>
    <x v="0"/>
    <x v="0"/>
    <m/>
  </r>
  <r>
    <n v="368"/>
    <d v="2026-02-21T01:47:36"/>
    <d v="2026-02-21T01:52:07"/>
    <s v="anonymous"/>
    <m/>
    <m/>
    <x v="1"/>
    <s v="Daniel"/>
    <s v="Fousek"/>
    <s v="Kosmatcová"/>
    <x v="4"/>
    <x v="1"/>
    <x v="1"/>
    <m/>
    <s v="Černé;"/>
    <s v="Historizující;"/>
    <x v="2"/>
    <x v="5"/>
    <x v="1"/>
    <x v="5"/>
    <x v="1"/>
    <x v="3"/>
    <x v="2"/>
    <x v="5"/>
    <x v="1"/>
    <x v="3"/>
    <x v="5"/>
    <x v="5"/>
    <x v="2"/>
    <x v="4"/>
    <x v="2"/>
    <x v="3"/>
    <x v="4"/>
    <x v="3"/>
    <x v="3"/>
    <x v="2"/>
    <x v="2"/>
    <m/>
  </r>
  <r>
    <n v="369"/>
    <d v="2026-02-21T06:54:26"/>
    <d v="2026-02-21T07:04:53"/>
    <s v="anonymous"/>
    <m/>
    <m/>
    <x v="1"/>
    <s v="Miriam "/>
    <s v="Korenková"/>
    <s v="Muškátová"/>
    <x v="2"/>
    <x v="3"/>
    <x v="2"/>
    <m/>
    <s v="Černé;"/>
    <s v="Kované;"/>
    <x v="2"/>
    <x v="2"/>
    <x v="3"/>
    <x v="3"/>
    <x v="2"/>
    <x v="1"/>
    <x v="2"/>
    <x v="3"/>
    <x v="3"/>
    <x v="3"/>
    <x v="2"/>
    <x v="2"/>
    <x v="3"/>
    <x v="4"/>
    <x v="2"/>
    <x v="3"/>
    <x v="2"/>
    <x v="4"/>
    <x v="4"/>
    <x v="1"/>
    <x v="2"/>
    <m/>
  </r>
  <r>
    <n v="370"/>
    <d v="2026-02-21T09:44:54"/>
    <d v="2026-02-21T09:50:32"/>
    <s v="anonymous"/>
    <m/>
    <m/>
    <x v="1"/>
    <s v="Michaela"/>
    <s v="Sediva"/>
    <s v="Čtyřlístková"/>
    <x v="4"/>
    <x v="1"/>
    <x v="1"/>
    <m/>
    <s v="Šedé;"/>
    <s v="Kované;"/>
    <x v="2"/>
    <x v="3"/>
    <x v="1"/>
    <x v="4"/>
    <x v="1"/>
    <x v="4"/>
    <x v="5"/>
    <x v="4"/>
    <x v="1"/>
    <x v="2"/>
    <x v="2"/>
    <x v="2"/>
    <x v="3"/>
    <x v="4"/>
    <x v="2"/>
    <x v="4"/>
    <x v="2"/>
    <x v="2"/>
    <x v="3"/>
    <x v="1"/>
    <x v="5"/>
    <m/>
  </r>
  <r>
    <n v="371"/>
    <d v="2026-02-21T10:08:48"/>
    <d v="2026-02-21T10:09:08"/>
    <s v="anonymous"/>
    <m/>
    <m/>
    <x v="0"/>
    <m/>
    <m/>
    <m/>
    <x v="0"/>
    <x v="0"/>
    <x v="0"/>
    <m/>
    <m/>
    <m/>
    <x v="0"/>
    <x v="0"/>
    <x v="0"/>
    <x v="0"/>
    <x v="0"/>
    <x v="0"/>
    <x v="0"/>
    <x v="0"/>
    <x v="0"/>
    <x v="0"/>
    <x v="0"/>
    <x v="0"/>
    <x v="0"/>
    <x v="0"/>
    <x v="0"/>
    <x v="0"/>
    <x v="0"/>
    <x v="0"/>
    <x v="0"/>
    <x v="0"/>
    <x v="0"/>
    <m/>
  </r>
  <r>
    <n v="372"/>
    <d v="2026-02-21T10:06:54"/>
    <d v="2026-02-21T10:15:42"/>
    <s v="anonymous"/>
    <m/>
    <m/>
    <x v="1"/>
    <s v="Yury"/>
    <s v="Baranyuk"/>
    <s v="Kostivalová"/>
    <x v="1"/>
    <x v="3"/>
    <x v="1"/>
    <m/>
    <s v="Šedé;Černé;"/>
    <s v="Historizující;Kované;Moderní;"/>
    <x v="2"/>
    <x v="3"/>
    <x v="1"/>
    <x v="1"/>
    <x v="2"/>
    <x v="3"/>
    <x v="2"/>
    <x v="4"/>
    <x v="1"/>
    <x v="1"/>
    <x v="3"/>
    <x v="2"/>
    <x v="1"/>
    <x v="1"/>
    <x v="2"/>
    <x v="4"/>
    <x v="1"/>
    <x v="2"/>
    <x v="4"/>
    <x v="3"/>
    <x v="2"/>
    <m/>
  </r>
  <r>
    <n v="373"/>
    <d v="2026-02-21T10:28:08"/>
    <d v="2026-02-21T10:34:56"/>
    <s v="anonymous"/>
    <m/>
    <m/>
    <x v="1"/>
    <s v="Marketa "/>
    <s v="Strosova "/>
    <s v="Devětsilová"/>
    <x v="1"/>
    <x v="1"/>
    <x v="5"/>
    <s v="Nepotřebujem nápis Květnice potřebujeme další linku busu k ranním vlakům "/>
    <s v="Nerez;"/>
    <s v="Kované;Moderní;"/>
    <x v="1"/>
    <x v="3"/>
    <x v="5"/>
    <x v="4"/>
    <x v="2"/>
    <x v="4"/>
    <x v="3"/>
    <x v="2"/>
    <x v="2"/>
    <x v="2"/>
    <x v="2"/>
    <x v="2"/>
    <x v="3"/>
    <x v="4"/>
    <x v="2"/>
    <x v="4"/>
    <x v="2"/>
    <x v="2"/>
    <x v="1"/>
    <x v="3"/>
    <x v="2"/>
    <s v="část u mlýna je historická a tam patří historické zábradlí "/>
  </r>
  <r>
    <n v="374"/>
    <d v="2026-02-21T10:17:13"/>
    <d v="2026-02-21T10:41:18"/>
    <s v="anonymous"/>
    <m/>
    <m/>
    <x v="1"/>
    <s v="Josef"/>
    <s v="Prokeš"/>
    <s v="Zázvorová"/>
    <x v="4"/>
    <x v="1"/>
    <x v="4"/>
    <s v="nápis je otřesný, jak z nákupního centra, dejte tam něco, co lidi povznese a bude pěkné na pohled, např. sochu"/>
    <s v="Šedé;Černé;"/>
    <s v="Historizující;Kované;"/>
    <x v="2"/>
    <x v="3"/>
    <x v="2"/>
    <x v="3"/>
    <x v="3"/>
    <x v="3"/>
    <x v="5"/>
    <x v="5"/>
    <x v="4"/>
    <x v="1"/>
    <x v="4"/>
    <x v="3"/>
    <x v="3"/>
    <x v="4"/>
    <x v="2"/>
    <x v="3"/>
    <x v="4"/>
    <x v="2"/>
    <x v="2"/>
    <x v="3"/>
    <x v="5"/>
    <s v="řešíte blbosti (nadbytečný nápis, funkční staré zábradlí) a vyhazujete peníze oknem"/>
  </r>
  <r>
    <n v="375"/>
    <d v="2026-02-21T10:43:12"/>
    <d v="2026-02-21T10:45:22"/>
    <s v="anonymous"/>
    <m/>
    <m/>
    <x v="1"/>
    <s v="Josef"/>
    <s v="Prokeš"/>
    <s v="Zázvorová"/>
    <x v="3"/>
    <x v="1"/>
    <x v="3"/>
    <s v="chybí stromy"/>
    <s v="Černé;Šedé;"/>
    <s v="Historizující;Kované;"/>
    <x v="2"/>
    <x v="4"/>
    <x v="3"/>
    <x v="4"/>
    <x v="5"/>
    <x v="4"/>
    <x v="5"/>
    <x v="2"/>
    <x v="2"/>
    <x v="2"/>
    <x v="2"/>
    <x v="2"/>
    <x v="3"/>
    <x v="4"/>
    <x v="2"/>
    <x v="3"/>
    <x v="2"/>
    <x v="2"/>
    <x v="4"/>
    <x v="3"/>
    <x v="5"/>
    <m/>
  </r>
  <r>
    <n v="376"/>
    <d v="2026-02-21T10:52:22"/>
    <d v="2026-02-21T10:55:28"/>
    <s v="anonymous"/>
    <m/>
    <m/>
    <x v="1"/>
    <s v="Josef"/>
    <s v="Prokeš"/>
    <s v="Zázvorová"/>
    <x v="3"/>
    <x v="1"/>
    <x v="5"/>
    <m/>
    <s v="Černé;"/>
    <s v="Historizující;"/>
    <x v="2"/>
    <x v="5"/>
    <x v="3"/>
    <x v="4"/>
    <x v="5"/>
    <x v="4"/>
    <x v="5"/>
    <x v="5"/>
    <x v="4"/>
    <x v="4"/>
    <x v="2"/>
    <x v="2"/>
    <x v="3"/>
    <x v="4"/>
    <x v="2"/>
    <x v="3"/>
    <x v="2"/>
    <x v="2"/>
    <x v="4"/>
    <x v="3"/>
    <x v="2"/>
    <m/>
  </r>
  <r>
    <n v="377"/>
    <d v="2026-02-21T13:48:17"/>
    <d v="2026-02-21T13:53:12"/>
    <s v="anonymous"/>
    <m/>
    <m/>
    <x v="1"/>
    <s v="Simona"/>
    <s v="Kácová"/>
    <s v="K Sibřině"/>
    <x v="1"/>
    <x v="3"/>
    <x v="2"/>
    <m/>
    <s v="Šedé;"/>
    <s v="Moderní;"/>
    <x v="5"/>
    <x v="2"/>
    <x v="5"/>
    <x v="3"/>
    <x v="2"/>
    <x v="3"/>
    <x v="3"/>
    <x v="3"/>
    <x v="3"/>
    <x v="2"/>
    <x v="2"/>
    <x v="1"/>
    <x v="3"/>
    <x v="4"/>
    <x v="4"/>
    <x v="2"/>
    <x v="2"/>
    <x v="2"/>
    <x v="4"/>
    <x v="3"/>
    <x v="2"/>
    <m/>
  </r>
  <r>
    <n v="378"/>
    <d v="2026-02-21T14:12:21"/>
    <d v="2026-02-21T14:15:06"/>
    <s v="anonymous"/>
    <m/>
    <m/>
    <x v="1"/>
    <s v="Šárka "/>
    <s v="Kácová "/>
    <s v="K Sibřině"/>
    <x v="2"/>
    <x v="2"/>
    <x v="4"/>
    <m/>
    <s v="Bílé;"/>
    <s v="Historizující;Kované;"/>
    <x v="1"/>
    <x v="5"/>
    <x v="2"/>
    <x v="1"/>
    <x v="1"/>
    <x v="5"/>
    <x v="4"/>
    <x v="4"/>
    <x v="4"/>
    <x v="4"/>
    <x v="4"/>
    <x v="5"/>
    <x v="3"/>
    <x v="2"/>
    <x v="2"/>
    <x v="2"/>
    <x v="2"/>
    <x v="1"/>
    <x v="1"/>
    <x v="2"/>
    <x v="5"/>
    <m/>
  </r>
  <r>
    <n v="379"/>
    <d v="2026-02-21T14:14:00"/>
    <d v="2026-02-21T14:24:21"/>
    <s v="anonymous"/>
    <m/>
    <m/>
    <x v="1"/>
    <s v="Jiří "/>
    <s v="Nový "/>
    <s v="Rezedová"/>
    <x v="2"/>
    <x v="3"/>
    <x v="2"/>
    <m/>
    <s v="Černé;"/>
    <s v="Moderní;"/>
    <x v="2"/>
    <x v="2"/>
    <x v="1"/>
    <x v="1"/>
    <x v="2"/>
    <x v="4"/>
    <x v="4"/>
    <x v="3"/>
    <x v="1"/>
    <x v="4"/>
    <x v="3"/>
    <x v="3"/>
    <x v="1"/>
    <x v="4"/>
    <x v="2"/>
    <x v="2"/>
    <x v="2"/>
    <x v="1"/>
    <x v="3"/>
    <x v="1"/>
    <x v="4"/>
    <m/>
  </r>
  <r>
    <n v="380"/>
    <d v="2026-02-21T14:55:45"/>
    <d v="2026-02-21T15:02:56"/>
    <s v="anonymous"/>
    <m/>
    <m/>
    <x v="1"/>
    <s v="Michal "/>
    <s v="Jech "/>
    <s v="Kosmatcová"/>
    <x v="1"/>
    <x v="2"/>
    <x v="1"/>
    <m/>
    <s v="Černé;Šedé;"/>
    <s v="Moderní;"/>
    <x v="2"/>
    <x v="2"/>
    <x v="2"/>
    <x v="5"/>
    <x v="2"/>
    <x v="3"/>
    <x v="2"/>
    <x v="3"/>
    <x v="1"/>
    <x v="4"/>
    <x v="2"/>
    <x v="2"/>
    <x v="2"/>
    <x v="2"/>
    <x v="2"/>
    <x v="1"/>
    <x v="2"/>
    <x v="1"/>
    <x v="3"/>
    <x v="1"/>
    <x v="5"/>
    <m/>
  </r>
  <r>
    <n v="381"/>
    <d v="2026-02-21T17:10:49"/>
    <d v="2026-02-21T17:20:39"/>
    <s v="anonymous"/>
    <m/>
    <m/>
    <x v="1"/>
    <s v="Serhij"/>
    <s v="Baranjuk"/>
    <s v="Rezedová"/>
    <x v="1"/>
    <x v="5"/>
    <x v="3"/>
    <m/>
    <s v="Černé;"/>
    <s v="Moderní;"/>
    <x v="2"/>
    <x v="4"/>
    <x v="3"/>
    <x v="1"/>
    <x v="3"/>
    <x v="4"/>
    <x v="4"/>
    <x v="4"/>
    <x v="2"/>
    <x v="2"/>
    <x v="2"/>
    <x v="2"/>
    <x v="4"/>
    <x v="1"/>
    <x v="2"/>
    <x v="3"/>
    <x v="2"/>
    <x v="2"/>
    <x v="4"/>
    <x v="3"/>
    <x v="2"/>
    <s v="Zábradlí u Mlýna je autentické a myslím si že už to k té budově patří. "/>
  </r>
  <r>
    <n v="382"/>
    <d v="2026-02-21T18:04:28"/>
    <d v="2026-02-21T18:08:52"/>
    <s v="anonymous"/>
    <m/>
    <m/>
    <x v="1"/>
    <s v="Tomáš"/>
    <s v="Burian"/>
    <s v="Devětsilová"/>
    <x v="1"/>
    <x v="1"/>
    <x v="1"/>
    <m/>
    <s v="Nerez;"/>
    <s v="Kované;"/>
    <x v="3"/>
    <x v="3"/>
    <x v="1"/>
    <x v="5"/>
    <x v="1"/>
    <x v="3"/>
    <x v="2"/>
    <x v="1"/>
    <x v="5"/>
    <x v="4"/>
    <x v="3"/>
    <x v="4"/>
    <x v="1"/>
    <x v="1"/>
    <x v="2"/>
    <x v="4"/>
    <x v="2"/>
    <x v="3"/>
    <x v="1"/>
    <x v="2"/>
    <x v="2"/>
    <m/>
  </r>
  <r>
    <n v="383"/>
    <d v="2026-02-21T18:32:54"/>
    <d v="2026-02-21T18:42:52"/>
    <s v="anonymous"/>
    <m/>
    <m/>
    <x v="1"/>
    <s v="Marie"/>
    <s v="Rádlová "/>
    <s v="Ohnicová"/>
    <x v="1"/>
    <x v="5"/>
    <x v="4"/>
    <m/>
    <s v="Šedé;Nerez;"/>
    <s v="Historizující;"/>
    <x v="3"/>
    <x v="3"/>
    <x v="4"/>
    <x v="3"/>
    <x v="4"/>
    <x v="4"/>
    <x v="4"/>
    <x v="4"/>
    <x v="1"/>
    <x v="3"/>
    <x v="3"/>
    <x v="3"/>
    <x v="3"/>
    <x v="3"/>
    <x v="2"/>
    <x v="2"/>
    <x v="2"/>
    <x v="2"/>
    <x v="1"/>
    <x v="1"/>
    <x v="5"/>
    <m/>
  </r>
  <r>
    <n v="384"/>
    <d v="2026-02-21T18:41:43"/>
    <d v="2026-02-21T18:45:16"/>
    <s v="anonymous"/>
    <m/>
    <m/>
    <x v="1"/>
    <s v="Stanislav"/>
    <s v="Rádl"/>
    <s v="Ohnicová"/>
    <x v="1"/>
    <x v="4"/>
    <x v="1"/>
    <s v="NE"/>
    <s v="Šedé;"/>
    <s v="Historizující;"/>
    <x v="3"/>
    <x v="3"/>
    <x v="2"/>
    <x v="5"/>
    <x v="4"/>
    <x v="4"/>
    <x v="2"/>
    <x v="4"/>
    <x v="3"/>
    <x v="5"/>
    <x v="3"/>
    <x v="3"/>
    <x v="3"/>
    <x v="2"/>
    <x v="3"/>
    <x v="1"/>
    <x v="1"/>
    <x v="1"/>
    <x v="1"/>
    <x v="2"/>
    <x v="4"/>
    <m/>
  </r>
  <r>
    <n v="385"/>
    <d v="2026-02-21T18:01:07"/>
    <d v="2026-02-21T18:49:29"/>
    <s v="anonymous"/>
    <m/>
    <m/>
    <x v="1"/>
    <s v="Zdenka "/>
    <s v="HOŠKOVÁ                "/>
    <s v="Na Ladech"/>
    <x v="3"/>
    <x v="1"/>
    <x v="5"/>
    <s v="Zcela zbytečný projekt, nápis je hloupost a bezobsažný kýč který nepatří do vesnice. V obci jsou třeba důležitější věci, ponechte park a stávající zeleň tak jak jsou.  "/>
    <s v="Černé;"/>
    <s v="Kované;Historizující;"/>
    <x v="2"/>
    <x v="5"/>
    <x v="3"/>
    <x v="4"/>
    <x v="5"/>
    <x v="4"/>
    <x v="5"/>
    <x v="5"/>
    <x v="4"/>
    <x v="1"/>
    <x v="2"/>
    <x v="2"/>
    <x v="3"/>
    <x v="4"/>
    <x v="2"/>
    <x v="3"/>
    <x v="2"/>
    <x v="2"/>
    <x v="4"/>
    <x v="3"/>
    <x v="2"/>
    <s v="Měli byste prosím respektovat názory občanů o to více k záměrům dotýkajících se lokality v které žijí. Pokud to jsou navíc umělci a chtějí přispět, pomoci a zapojit se do podoby svého okolí, bývá pravidlem s nimi spolupracovat. Tím, že s občany v jejich lokalitách nekonzultujete předem záměr je nešťastný postup. "/>
  </r>
  <r>
    <n v="386"/>
    <d v="2026-02-21T18:49:41"/>
    <d v="2026-02-21T18:52:44"/>
    <s v="anonymous"/>
    <m/>
    <m/>
    <x v="1"/>
    <s v="Míša "/>
    <s v="Pekařová"/>
    <s v="Na Ladech"/>
    <x v="3"/>
    <x v="1"/>
    <x v="5"/>
    <m/>
    <s v="Černé;"/>
    <s v="Historizující;Kované;"/>
    <x v="2"/>
    <x v="5"/>
    <x v="3"/>
    <x v="4"/>
    <x v="5"/>
    <x v="4"/>
    <x v="5"/>
    <x v="5"/>
    <x v="4"/>
    <x v="1"/>
    <x v="2"/>
    <x v="2"/>
    <x v="3"/>
    <x v="4"/>
    <x v="2"/>
    <x v="3"/>
    <x v="4"/>
    <x v="2"/>
    <x v="4"/>
    <x v="3"/>
    <x v="2"/>
    <m/>
  </r>
  <r>
    <n v="387"/>
    <d v="2026-02-21T18:45:45"/>
    <d v="2026-02-21T18:59:19"/>
    <s v="anonymous"/>
    <m/>
    <m/>
    <x v="1"/>
    <s v="Jan"/>
    <s v="Heidler"/>
    <s v="Orchidejová"/>
    <x v="1"/>
    <x v="4"/>
    <x v="1"/>
    <s v="Stávající cesty u Rybárny jsou po dešti nasáklé vodou a rozbahněné a nedá se je využívat. Určitě by bylo vhodné zvolit jinou variantu a případně zrevidovat i cesty u Rybárny "/>
    <s v="Šedé;"/>
    <s v="Kované;"/>
    <x v="3"/>
    <x v="3"/>
    <x v="2"/>
    <x v="2"/>
    <x v="1"/>
    <x v="2"/>
    <x v="4"/>
    <x v="4"/>
    <x v="1"/>
    <x v="4"/>
    <x v="3"/>
    <x v="3"/>
    <x v="4"/>
    <x v="1"/>
    <x v="3"/>
    <x v="2"/>
    <x v="2"/>
    <x v="3"/>
    <x v="2"/>
    <x v="2"/>
    <x v="2"/>
    <s v="Myslím se, že zábradlí u Mlýna by mohlo zůstat jako solitér a k tomu místu se mi hodí."/>
  </r>
  <r>
    <n v="388"/>
    <d v="2026-02-21T18:53:52"/>
    <d v="2026-02-21T19:03:12"/>
    <s v="anonymous"/>
    <m/>
    <m/>
    <x v="1"/>
    <s v="Jindřich"/>
    <s v="Kaska"/>
    <s v="K Dobročovicům"/>
    <x v="3"/>
    <x v="1"/>
    <x v="5"/>
    <s v="Prestante delat blbosti a nemarte moje penize! "/>
    <s v="Černé;"/>
    <s v="Historizující;"/>
    <x v="2"/>
    <x v="5"/>
    <x v="5"/>
    <x v="4"/>
    <x v="5"/>
    <x v="4"/>
    <x v="5"/>
    <x v="5"/>
    <x v="4"/>
    <x v="1"/>
    <x v="3"/>
    <x v="1"/>
    <x v="3"/>
    <x v="2"/>
    <x v="3"/>
    <x v="2"/>
    <x v="5"/>
    <x v="2"/>
    <x v="4"/>
    <x v="3"/>
    <x v="2"/>
    <s v="Hoškům zabradlí u mlýna nešahat! Jsou to naši umelci v kvetnici. "/>
  </r>
  <r>
    <n v="389"/>
    <d v="2026-02-21T18:45:34"/>
    <d v="2026-02-21T19:13:54"/>
    <s v="anonymous"/>
    <m/>
    <m/>
    <x v="1"/>
    <s v="Jitka"/>
    <s v="Tusjaková"/>
    <s v="Řepíková"/>
    <x v="1"/>
    <x v="5"/>
    <x v="1"/>
    <s v="Myslím si, že nápis KVĚTNICE je zbytečně velký a drahý.Jinak některé úpravy v Květnicích, jsou k lepšímu např.zastávky."/>
    <s v="Nerez;"/>
    <s v="Historizující;"/>
    <x v="3"/>
    <x v="3"/>
    <x v="3"/>
    <x v="3"/>
    <x v="1"/>
    <x v="3"/>
    <x v="4"/>
    <x v="4"/>
    <x v="1"/>
    <x v="3"/>
    <x v="3"/>
    <x v="5"/>
    <x v="2"/>
    <x v="2"/>
    <x v="3"/>
    <x v="2"/>
    <x v="1"/>
    <x v="1"/>
    <x v="2"/>
    <x v="3"/>
    <x v="2"/>
    <s v="Byla, bych ráda zachovat zábradlí u mlýna."/>
  </r>
  <r>
    <n v="390"/>
    <d v="2026-02-21T17:35:06"/>
    <d v="2026-02-21T19:21:47"/>
    <s v="anonymous"/>
    <m/>
    <m/>
    <x v="1"/>
    <s v="Miroslav"/>
    <s v="Pechar"/>
    <s v="V Zelených"/>
    <x v="3"/>
    <x v="1"/>
    <x v="5"/>
    <s v="Zachoval bych původní skulpturu jenž nese historickou stopu,toto se týká pomníku padlích.Ostatní trojrozměrné nápisy je nesmyslné utrácení peněz z veřejných prostředků.V nápisu nespatřuji smysluplnost této parkové úpravy"/>
    <s v="Šedé;"/>
    <s v="Historizující;"/>
    <x v="3"/>
    <x v="3"/>
    <x v="1"/>
    <x v="4"/>
    <x v="3"/>
    <x v="4"/>
    <x v="4"/>
    <x v="4"/>
    <x v="3"/>
    <x v="5"/>
    <x v="3"/>
    <x v="3"/>
    <x v="2"/>
    <x v="2"/>
    <x v="3"/>
    <x v="3"/>
    <x v="3"/>
    <x v="3"/>
    <x v="1"/>
    <x v="3"/>
    <x v="2"/>
    <m/>
  </r>
  <r>
    <n v="391"/>
    <d v="2026-02-21T19:50:14"/>
    <d v="2026-02-21T19:54:53"/>
    <s v="anonymous"/>
    <m/>
    <m/>
    <x v="1"/>
    <s v="Pavla"/>
    <s v="Hrbková "/>
    <s v="Balzamínová"/>
    <x v="2"/>
    <x v="2"/>
    <x v="4"/>
    <m/>
    <s v="Černé;Šedé;"/>
    <s v="Kované;"/>
    <x v="3"/>
    <x v="2"/>
    <x v="1"/>
    <x v="1"/>
    <x v="2"/>
    <x v="1"/>
    <x v="4"/>
    <x v="4"/>
    <x v="3"/>
    <x v="4"/>
    <x v="5"/>
    <x v="1"/>
    <x v="2"/>
    <x v="2"/>
    <x v="3"/>
    <x v="4"/>
    <x v="2"/>
    <x v="2"/>
    <x v="3"/>
    <x v="1"/>
    <x v="2"/>
    <m/>
  </r>
  <r>
    <n v="392"/>
    <d v="2026-02-21T19:50:05"/>
    <d v="2026-02-21T19:59:54"/>
    <s v="anonymous"/>
    <m/>
    <m/>
    <x v="1"/>
    <s v="Roman "/>
    <s v="Minárik"/>
    <s v="Modřencová"/>
    <x v="4"/>
    <x v="2"/>
    <x v="1"/>
    <m/>
    <s v="Šedé;"/>
    <s v="Historizující;"/>
    <x v="2"/>
    <x v="4"/>
    <x v="2"/>
    <x v="1"/>
    <x v="2"/>
    <x v="4"/>
    <x v="4"/>
    <x v="3"/>
    <x v="3"/>
    <x v="4"/>
    <x v="1"/>
    <x v="5"/>
    <x v="4"/>
    <x v="4"/>
    <x v="2"/>
    <x v="2"/>
    <x v="1"/>
    <x v="1"/>
    <x v="3"/>
    <x v="1"/>
    <x v="2"/>
    <m/>
  </r>
  <r>
    <n v="393"/>
    <d v="2026-02-21T20:58:16"/>
    <d v="2026-02-21T21:06:44"/>
    <s v="anonymous"/>
    <m/>
    <m/>
    <x v="1"/>
    <s v="Kristýna"/>
    <s v="Hrdinová "/>
    <s v="Ibišková"/>
    <x v="1"/>
    <x v="5"/>
    <x v="4"/>
    <m/>
    <s v="Šedé;"/>
    <s v="Historizující;Kované;"/>
    <x v="2"/>
    <x v="1"/>
    <x v="4"/>
    <x v="1"/>
    <x v="2"/>
    <x v="3"/>
    <x v="1"/>
    <x v="1"/>
    <x v="1"/>
    <x v="4"/>
    <x v="5"/>
    <x v="3"/>
    <x v="2"/>
    <x v="3"/>
    <x v="2"/>
    <x v="2"/>
    <x v="1"/>
    <x v="1"/>
    <x v="4"/>
    <x v="1"/>
    <x v="2"/>
    <m/>
  </r>
  <r>
    <n v="394"/>
    <d v="2026-02-21T20:00:17"/>
    <d v="2026-02-21T21:13:03"/>
    <s v="anonymous"/>
    <m/>
    <m/>
    <x v="1"/>
    <s v="Antonie"/>
    <s v="Fischerová"/>
    <s v="Orchidejová"/>
    <x v="1"/>
    <x v="1"/>
    <x v="4"/>
    <m/>
    <s v="Šedé;Černé;Nerez;"/>
    <s v="Moderní;"/>
    <x v="3"/>
    <x v="2"/>
    <x v="3"/>
    <x v="1"/>
    <x v="1"/>
    <x v="1"/>
    <x v="1"/>
    <x v="3"/>
    <x v="3"/>
    <x v="3"/>
    <x v="2"/>
    <x v="2"/>
    <x v="1"/>
    <x v="3"/>
    <x v="2"/>
    <x v="2"/>
    <x v="2"/>
    <x v="1"/>
    <x v="1"/>
    <x v="3"/>
    <x v="2"/>
    <s v="Vzdy, kdyz bezim/prochazim kolem mlyna, rikam si, jak je skvele, ze tam se svymi zajimavymi prvky stoji. Hlavne to zabradli prosim nechte, jak to je. Trosku se desim, ze o techto vecech ma rozhodnout bezny obyvatel Kvetnice. Architektura neni pro vsechny, mel by o tom rozhodovat nekdo, kdo to studoval, kdo se v tom vyzna, kdo tomu rozumi.."/>
  </r>
  <r>
    <n v="395"/>
    <d v="2026-02-21T21:30:23"/>
    <d v="2026-02-21T21:39:02"/>
    <s v="anonymous"/>
    <m/>
    <m/>
    <x v="1"/>
    <s v="Lucie"/>
    <s v="Hejnová "/>
    <s v="Devětsilová"/>
    <x v="5"/>
    <x v="1"/>
    <x v="4"/>
    <s v="Proč nápis Květnice? Místní ví, kde jsou a cizí si to přečtou na cedulích, které jsou na počátku obce z každé strany."/>
    <s v="Nerez;"/>
    <s v="Moderní;"/>
    <x v="1"/>
    <x v="1"/>
    <x v="4"/>
    <x v="5"/>
    <x v="1"/>
    <x v="4"/>
    <x v="5"/>
    <x v="1"/>
    <x v="5"/>
    <x v="5"/>
    <x v="2"/>
    <x v="2"/>
    <x v="3"/>
    <x v="3"/>
    <x v="2"/>
    <x v="3"/>
    <x v="1"/>
    <x v="1"/>
    <x v="3"/>
    <x v="1"/>
    <x v="4"/>
    <m/>
  </r>
  <r>
    <n v="396"/>
    <d v="2026-02-21T21:44:51"/>
    <d v="2026-02-21T21:47:45"/>
    <s v="anonymous"/>
    <m/>
    <m/>
    <x v="1"/>
    <s v="Karolina"/>
    <s v="Fořtová "/>
    <s v="Řebříčková"/>
    <x v="3"/>
    <x v="1"/>
    <x v="5"/>
    <m/>
    <s v="Šedé;Nerez;Černé;"/>
    <s v="Historizující;"/>
    <x v="2"/>
    <x v="3"/>
    <x v="2"/>
    <x v="3"/>
    <x v="3"/>
    <x v="4"/>
    <x v="5"/>
    <x v="5"/>
    <x v="4"/>
    <x v="3"/>
    <x v="2"/>
    <x v="2"/>
    <x v="3"/>
    <x v="4"/>
    <x v="2"/>
    <x v="3"/>
    <x v="2"/>
    <x v="2"/>
    <x v="4"/>
    <x v="3"/>
    <x v="2"/>
    <m/>
  </r>
  <r>
    <n v="397"/>
    <d v="2026-02-21T21:48:25"/>
    <d v="2026-02-21T21:50:25"/>
    <s v="anonymous"/>
    <m/>
    <m/>
    <x v="1"/>
    <s v="Jakub"/>
    <s v="Fořt "/>
    <s v="Řebříčková"/>
    <x v="3"/>
    <x v="1"/>
    <x v="5"/>
    <m/>
    <s v="Černé;Šedé;Nerez;"/>
    <s v="Historizující;"/>
    <x v="2"/>
    <x v="5"/>
    <x v="3"/>
    <x v="4"/>
    <x v="5"/>
    <x v="4"/>
    <x v="5"/>
    <x v="5"/>
    <x v="4"/>
    <x v="2"/>
    <x v="2"/>
    <x v="2"/>
    <x v="3"/>
    <x v="4"/>
    <x v="2"/>
    <x v="3"/>
    <x v="2"/>
    <x v="2"/>
    <x v="4"/>
    <x v="3"/>
    <x v="2"/>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67DD5F6D-5C28-4985-A40A-AB31075933A2}" name="Kontingenční tabulka1" cacheId="0" dataOnRows="1" applyNumberFormats="0" applyBorderFormats="0" applyFontFormats="0" applyPatternFormats="0" applyAlignmentFormats="0" applyWidthHeightFormats="1" dataCaption="Hodnoty" updatedVersion="8" minRefreshableVersion="3" useAutoFormatting="1" itemPrintTitles="1" createdVersion="8" indent="0" outline="1" outlineData="1" multipleFieldFilters="0">
  <location ref="A3:B9" firstHeaderRow="1" firstDataRow="1" firstDataCol="1" rowPageCount="1" colPageCount="1"/>
  <pivotFields count="38">
    <pivotField showAll="0"/>
    <pivotField numFmtId="164" showAll="0"/>
    <pivotField numFmtId="164" showAll="0"/>
    <pivotField showAll="0"/>
    <pivotField showAll="0"/>
    <pivotField showAll="0"/>
    <pivotField axis="axisPage" showAll="0">
      <items count="3">
        <item x="0"/>
        <item x="1"/>
        <item t="default"/>
      </items>
    </pivotField>
    <pivotField showAll="0"/>
    <pivotField showAll="0"/>
    <pivotField showAll="0"/>
    <pivotField axis="axisRow" dataField="1" showAll="0">
      <items count="7">
        <item x="5"/>
        <item x="1"/>
        <item x="4"/>
        <item x="2"/>
        <item x="3"/>
        <item x="0"/>
        <item t="default"/>
      </items>
    </pivotField>
    <pivotField showAll="0">
      <items count="7">
        <item x="4"/>
        <item x="2"/>
        <item x="5"/>
        <item x="3"/>
        <item x="1"/>
        <item x="0"/>
        <item t="default"/>
      </items>
    </pivotField>
    <pivotField showAll="0">
      <items count="7">
        <item x="4"/>
        <item x="1"/>
        <item x="3"/>
        <item x="2"/>
        <item x="5"/>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10"/>
  </rowFields>
  <rowItems count="6">
    <i>
      <x/>
    </i>
    <i>
      <x v="1"/>
    </i>
    <i>
      <x v="2"/>
    </i>
    <i>
      <x v="3"/>
    </i>
    <i>
      <x v="4"/>
    </i>
    <i t="grand">
      <x/>
    </i>
  </rowItems>
  <colItems count="1">
    <i/>
  </colItems>
  <pageFields count="1">
    <pageField fld="6" item="1" hier="-1"/>
  </pageFields>
  <dataFields count="1">
    <dataField name="Počet z Hlavní plocha parku - jak se Vám líbí tato část návrhu? " fld="10" subtotal="count" showDataAs="percentOfTotal" baseField="10" baseItem="0" numFmtId="9"/>
  </dataFields>
  <formats count="1">
    <format dxfId="38">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7:AL317" totalsRowShown="0">
  <autoFilter ref="A7:AL317" xr:uid="{00000000-0009-0000-0100-000001000000}"/>
  <sortState xmlns:xlrd2="http://schemas.microsoft.com/office/spreadsheetml/2017/richdata2" ref="A8:AL317">
    <sortCondition ref="G7:G317"/>
  </sortState>
  <tableColumns count="38">
    <tableColumn id="1" xr3:uid="{00000000-0010-0000-0000-000001000000}" name="ID" dataDxfId="37"/>
    <tableColumn id="2" xr3:uid="{00000000-0010-0000-0000-000002000000}" name="Počáteční čas" dataDxfId="36"/>
    <tableColumn id="3" xr3:uid="{00000000-0010-0000-0000-000003000000}" name="Čas dokončení" dataDxfId="35"/>
    <tableColumn id="4" xr3:uid="{00000000-0010-0000-0000-000004000000}" name="E-mail" dataDxfId="34"/>
    <tableColumn id="5" xr3:uid="{00000000-0010-0000-0000-000005000000}" name="Jméno" dataDxfId="33"/>
    <tableColumn id="6" xr3:uid="{00000000-0010-0000-0000-000006000000}" name="Čas poslední změny" dataDxfId="32"/>
    <tableColumn id="7" xr3:uid="{00000000-0010-0000-0000-000007000000}" name="Pobyt" dataDxfId="31"/>
    <tableColumn id="8" xr3:uid="{00000000-0010-0000-0000-000008000000}" name="Jméno2" dataDxfId="30"/>
    <tableColumn id="9" xr3:uid="{00000000-0010-0000-0000-000009000000}" name="Příjmení" dataDxfId="29"/>
    <tableColumn id="10" xr3:uid="{00000000-0010-0000-0000-00000A000000}" name="Ulice trvalého pobytu v Květnici" dataDxfId="28"/>
    <tableColumn id="11" xr3:uid="{00000000-0010-0000-0000-00000B000000}" name="Hlavní plocha parku - jak se Vám líbí tato část návrhu?" dataDxfId="27"/>
    <tableColumn id="12" xr3:uid="{00000000-0010-0000-0000-00000C000000}" name="3D nápis KVĚTNICE - Jak se Vám líbí tato část návrhu?_x000a_" dataDxfId="26"/>
    <tableColumn id="13" xr3:uid="{00000000-0010-0000-0000-00000D000000}" name="Pomníček - Jak se Vám líbí tato část návrhu?_x000a_" dataDxfId="25"/>
    <tableColumn id="14" xr3:uid="{00000000-0010-0000-0000-00000E000000}" name="Uvítáme Váš názor." dataDxfId="24"/>
    <tableColumn id="15" xr3:uid="{00000000-0010-0000-0000-00000F000000}" name="Jakou barevnost preferujete?" dataDxfId="23"/>
    <tableColumn id="16" xr3:uid="{00000000-0010-0000-0000-000010000000}" name="Jaký typ preferujete" dataDxfId="22"/>
    <tableColumn id="17" xr3:uid="{00000000-0010-0000-0000-000011000000}" name="Reference č. 1 - Jak se Vám líbí? (jedná se o orientační obrázek základního zábradlí dle projektové dokumentace)" dataDxfId="21"/>
    <tableColumn id="18" xr3:uid="{00000000-0010-0000-0000-000012000000}" name="Reference č. 2 - Jak se Vám líbí? (stávající zábradlí)" dataDxfId="20"/>
    <tableColumn id="19" xr3:uid="{00000000-0010-0000-0000-000013000000}" name="Reference č. 3 - Jak se Vám líbí?" dataDxfId="19"/>
    <tableColumn id="20" xr3:uid="{00000000-0010-0000-0000-000014000000}" name="Reference č. 4 - Jak se Vám líbí?" dataDxfId="18"/>
    <tableColumn id="21" xr3:uid="{00000000-0010-0000-0000-000015000000}" name="Reference č. 5 - Jak se Vám líbí?" dataDxfId="17"/>
    <tableColumn id="22" xr3:uid="{00000000-0010-0000-0000-000016000000}" name="Reference č. 6 - Jak se Vám líbí?" dataDxfId="16"/>
    <tableColumn id="23" xr3:uid="{00000000-0010-0000-0000-000017000000}" name="Reference č. 7 - Jak se Vám líbí?" dataDxfId="15"/>
    <tableColumn id="24" xr3:uid="{00000000-0010-0000-0000-000018000000}" name="Reference č. 8 - Jak se Vám líbí?" dataDxfId="14"/>
    <tableColumn id="25" xr3:uid="{00000000-0010-0000-0000-000019000000}" name="Reference č. 9 - Jak se Vám líbí?" dataDxfId="13"/>
    <tableColumn id="26" xr3:uid="{00000000-0010-0000-0000-00001A000000}" name="Reference č. 10 - Jak se Vám líbí?" dataDxfId="12"/>
    <tableColumn id="27" xr3:uid="{00000000-0010-0000-0000-00001B000000}" name="Reference č. 11 - Jak se Vám líbí?" dataDxfId="11"/>
    <tableColumn id="28" xr3:uid="{00000000-0010-0000-0000-00001C000000}" name="Reference č. 12 - Jak se Vám líbí?" dataDxfId="10"/>
    <tableColumn id="29" xr3:uid="{00000000-0010-0000-0000-00001D000000}" name="Reference č. 13 - Jak se Vám líbí?" dataDxfId="9"/>
    <tableColumn id="30" xr3:uid="{00000000-0010-0000-0000-00001E000000}" name="Reference č. 14 - Jak se Vám líbí?" dataDxfId="8"/>
    <tableColumn id="31" xr3:uid="{00000000-0010-0000-0000-00001F000000}" name="Reference č. 15 - Jak se Vám líbí?" dataDxfId="7"/>
    <tableColumn id="32" xr3:uid="{00000000-0010-0000-0000-000020000000}" name="Reference č. 16 - Jak se Vám líbí?" dataDxfId="6"/>
    <tableColumn id="33" xr3:uid="{00000000-0010-0000-0000-000021000000}" name="Reference č. 17 - Jak se Vám líbí?" dataDxfId="5"/>
    <tableColumn id="34" xr3:uid="{00000000-0010-0000-0000-000022000000}" name="Reference č. 18 - Jak se Vám líbí?" dataDxfId="4"/>
    <tableColumn id="35" xr3:uid="{00000000-0010-0000-0000-000023000000}" name="Reference č. 19 - Jak se Vám líbí?" dataDxfId="3"/>
    <tableColumn id="36" xr3:uid="{00000000-0010-0000-0000-000024000000}" name="Sjednocení zábradlí - chcete, abychom vybrané zábradlí postupně použili (nahradili) i jinde v Květnici? " dataDxfId="2"/>
    <tableColumn id="37" xr3:uid="{00000000-0010-0000-0000-000025000000}" name="Zábradlí u mlýna" dataDxfId="1"/>
    <tableColumn id="38" xr3:uid="{00000000-0010-0000-0000-000026000000}" name="Chcete nám něco sdělit k tématu výběru zábradlí? "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5BAA21-1F48-484E-A8DF-4DFB32F05C89}">
  <dimension ref="A1:B9"/>
  <sheetViews>
    <sheetView workbookViewId="0">
      <selection activeCell="B13" sqref="B13"/>
    </sheetView>
  </sheetViews>
  <sheetFormatPr defaultRowHeight="15" x14ac:dyDescent="0.25"/>
  <cols>
    <col min="1" max="1" width="35.42578125" bestFit="1" customWidth="1"/>
    <col min="2" max="2" width="53.85546875" bestFit="1" customWidth="1"/>
    <col min="3" max="3" width="12.85546875" bestFit="1" customWidth="1"/>
    <col min="4" max="4" width="15" bestFit="1" customWidth="1"/>
    <col min="5" max="5" width="13.42578125" bestFit="1" customWidth="1"/>
    <col min="6" max="6" width="15.85546875" bestFit="1" customWidth="1"/>
    <col min="7" max="7" width="13.42578125" bestFit="1" customWidth="1"/>
    <col min="8" max="10" width="105.7109375" bestFit="1" customWidth="1"/>
    <col min="11" max="11" width="60.5703125" bestFit="1" customWidth="1"/>
    <col min="12" max="12" width="112.42578125" bestFit="1" customWidth="1"/>
    <col min="13" max="13" width="35.5703125" bestFit="1" customWidth="1"/>
    <col min="14" max="14" width="12.85546875" bestFit="1" customWidth="1"/>
    <col min="15" max="15" width="15" bestFit="1" customWidth="1"/>
    <col min="16" max="16" width="15.85546875" bestFit="1" customWidth="1"/>
    <col min="17" max="17" width="21.85546875" bestFit="1" customWidth="1"/>
    <col min="18" max="18" width="35.5703125" bestFit="1" customWidth="1"/>
    <col min="19" max="19" width="12.85546875" bestFit="1" customWidth="1"/>
    <col min="20" max="20" width="15" bestFit="1" customWidth="1"/>
    <col min="21" max="21" width="13.42578125" bestFit="1" customWidth="1"/>
    <col min="22" max="22" width="15.85546875" bestFit="1" customWidth="1"/>
    <col min="23" max="23" width="20.140625" bestFit="1" customWidth="1"/>
    <col min="24" max="24" width="17.7109375" bestFit="1" customWidth="1"/>
    <col min="25" max="25" width="15" bestFit="1" customWidth="1"/>
    <col min="26" max="26" width="13.42578125" bestFit="1" customWidth="1"/>
    <col min="27" max="27" width="15.85546875" bestFit="1" customWidth="1"/>
    <col min="28" max="28" width="22.7109375" bestFit="1" customWidth="1"/>
    <col min="29" max="29" width="13.42578125" bestFit="1" customWidth="1"/>
  </cols>
  <sheetData>
    <row r="1" spans="1:2" x14ac:dyDescent="0.25">
      <c r="A1" s="3" t="s">
        <v>238</v>
      </c>
      <c r="B1" t="s">
        <v>35</v>
      </c>
    </row>
    <row r="3" spans="1:2" x14ac:dyDescent="0.25">
      <c r="A3" s="3" t="s">
        <v>239</v>
      </c>
      <c r="B3" t="s">
        <v>241</v>
      </c>
    </row>
    <row r="4" spans="1:2" x14ac:dyDescent="0.25">
      <c r="A4" s="4" t="s">
        <v>40</v>
      </c>
      <c r="B4" s="5">
        <v>5.3968253968253971E-2</v>
      </c>
    </row>
    <row r="5" spans="1:2" x14ac:dyDescent="0.25">
      <c r="A5" s="4" t="s">
        <v>36</v>
      </c>
      <c r="B5" s="5">
        <v>0.42539682539682538</v>
      </c>
    </row>
    <row r="6" spans="1:2" x14ac:dyDescent="0.25">
      <c r="A6" s="4" t="s">
        <v>42</v>
      </c>
      <c r="B6" s="5">
        <v>0.11428571428571428</v>
      </c>
    </row>
    <row r="7" spans="1:2" x14ac:dyDescent="0.25">
      <c r="A7" s="4" t="s">
        <v>41</v>
      </c>
      <c r="B7" s="5">
        <v>0.29206349206349208</v>
      </c>
    </row>
    <row r="8" spans="1:2" x14ac:dyDescent="0.25">
      <c r="A8" s="4" t="s">
        <v>37</v>
      </c>
      <c r="B8" s="5">
        <v>0.11428571428571428</v>
      </c>
    </row>
    <row r="9" spans="1:2" x14ac:dyDescent="0.25">
      <c r="A9" s="4" t="s">
        <v>240</v>
      </c>
      <c r="B9" s="5">
        <v>1</v>
      </c>
    </row>
  </sheetData>
  <pageMargins left="0.7" right="0.7" top="0.78740157499999996" bottom="0.78740157499999996"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317"/>
  <sheetViews>
    <sheetView tabSelected="1" zoomScaleNormal="100" workbookViewId="0">
      <selection activeCell="J8" sqref="J8:J317"/>
    </sheetView>
  </sheetViews>
  <sheetFormatPr defaultRowHeight="15" x14ac:dyDescent="0.25"/>
  <cols>
    <col min="1" max="1" width="4.85546875" bestFit="1" customWidth="1"/>
    <col min="2" max="2" width="14.5703125" hidden="1" customWidth="1"/>
    <col min="3" max="3" width="15.28515625" hidden="1" customWidth="1"/>
    <col min="4" max="4" width="10.5703125" hidden="1" customWidth="1"/>
    <col min="5" max="5" width="8.5703125" hidden="1" customWidth="1"/>
    <col min="6" max="6" width="19.5703125" hidden="1" customWidth="1"/>
    <col min="7" max="7" width="8.140625" customWidth="1"/>
    <col min="8" max="8" width="8.7109375" customWidth="1"/>
    <col min="9" max="9" width="10.85546875" bestFit="1" customWidth="1"/>
    <col min="10" max="38" width="20" bestFit="1" customWidth="1"/>
  </cols>
  <sheetData>
    <row r="1" spans="1:38" x14ac:dyDescent="0.25">
      <c r="J1" s="7" t="s">
        <v>246</v>
      </c>
      <c r="K1" s="6">
        <f>COUNTIF(Table1[Hlavní plocha parku - jak se Vám líbí tato část návrhu?], "Velmi se mi líbí") / SUBTOTAL(3, Table1[Hlavní plocha parku - jak se Vám líbí tato část návrhu?])</f>
        <v>0.29677419354838708</v>
      </c>
      <c r="L1" s="6">
        <f>COUNTIF(Table1[3D nápis KVĚTNICE - Jak se Vám líbí tato část návrhu?
], "Velmi se mi líbí") / SUBTOTAL(3, Table1[3D nápis KVĚTNICE - Jak se Vám líbí tato část návrhu?
])</f>
        <v>0.26129032258064516</v>
      </c>
      <c r="M1" s="6">
        <f>COUNTIF(Table1[Pomníček - Jak se Vám líbí tato část návrhu?
], "Velmi se mi líbí") / SUBTOTAL(3, Table1[Pomníček - Jak se Vám líbí tato část návrhu?
])</f>
        <v>0.26774193548387099</v>
      </c>
      <c r="N1" s="6">
        <f>COUNTIF(Table1[Uvítáme Váš názor.], "Velmi se mi líbí") / SUBTOTAL(3, Table1[Uvítáme Váš názor.])</f>
        <v>0</v>
      </c>
      <c r="O1" s="6">
        <f>COUNTIF(Table1[Jakou barevnost preferujete?], "Velmi se mi líbí") / SUBTOTAL(3, Table1[Jakou barevnost preferujete?])</f>
        <v>0</v>
      </c>
      <c r="P1" s="6">
        <f>COUNTIF(Table1[Jaký typ preferujete], "Velmi se mi líbí") / SUBTOTAL(3, Table1[Jaký typ preferujete])</f>
        <v>0</v>
      </c>
      <c r="Q1" s="6">
        <f>COUNTIF(Table1[Reference č. 1 - Jak se Vám líbí? (jedná se o orientační obrázek základního zábradlí dle projektové dokumentace)], "Velmi se mi líbí") / SUBTOTAL(3, Table1[Reference č. 1 - Jak se Vám líbí? (jedná se o orientační obrázek základního zábradlí dle projektové dokumentace)])</f>
        <v>1.2903225806451613E-2</v>
      </c>
      <c r="R1" s="6">
        <f>COUNTIF(Table1[Reference č. 2 - Jak se Vám líbí? (stávající zábradlí)], "Velmi se mi líbí") / SUBTOTAL(3, Table1[Reference č. 2 - Jak se Vám líbí? (stávající zábradlí)])</f>
        <v>0.12903225806451613</v>
      </c>
      <c r="S1" s="6">
        <f>COUNTIF(Table1[Reference č. 3 - Jak se Vám líbí?], "Velmi se mi líbí") / SUBTOTAL(3, Table1[Reference č. 3 - Jak se Vám líbí?])</f>
        <v>0.1064516129032258</v>
      </c>
      <c r="T1" s="6">
        <f>COUNTIF(Table1[Reference č. 4 - Jak se Vám líbí?], "Velmi se mi líbí") / SUBTOTAL(3, Table1[Reference č. 4 - Jak se Vám líbí?])</f>
        <v>0.12903225806451613</v>
      </c>
      <c r="U1" s="6">
        <f>COUNTIF(Table1[Reference č. 5 - Jak se Vám líbí?], "Velmi se mi líbí") / SUBTOTAL(3, Table1[Reference č. 5 - Jak se Vám líbí?])</f>
        <v>0.40645161290322579</v>
      </c>
      <c r="V1" s="6">
        <f>COUNTIF(Table1[Reference č. 6 - Jak se Vám líbí?], "Velmi se mi líbí") / SUBTOTAL(3, Table1[Reference č. 6 - Jak se Vám líbí?])</f>
        <v>6.1290322580645158E-2</v>
      </c>
      <c r="W1" s="6">
        <f>COUNTIF(Table1[Reference č. 7 - Jak se Vám líbí?], "Velmi se mi líbí") / SUBTOTAL(3, Table1[Reference č. 7 - Jak se Vám líbí?])</f>
        <v>0.11935483870967742</v>
      </c>
      <c r="X1" s="6">
        <f>COUNTIF(Table1[Reference č. 8 - Jak se Vám líbí?], "Velmi se mi líbí") / SUBTOTAL(3, Table1[Reference č. 8 - Jak se Vám líbí?])</f>
        <v>0.13870967741935483</v>
      </c>
      <c r="Y1" s="6">
        <f>COUNTIF(Table1[Reference č. 9 - Jak se Vám líbí?], "Velmi se mi líbí") / SUBTOTAL(3, Table1[Reference č. 9 - Jak se Vám líbí?])</f>
        <v>0.15161290322580645</v>
      </c>
      <c r="Z1" s="6">
        <f>COUNTIF(Table1[Reference č. 10 - Jak se Vám líbí?], "Velmi se mi líbí") / SUBTOTAL(3, Table1[Reference č. 10 - Jak se Vám líbí?])</f>
        <v>0.12903225806451613</v>
      </c>
      <c r="AA1" s="6">
        <f>COUNTIF(Table1[Reference č. 11 - Jak se Vám líbí?], "Velmi se mi líbí") / SUBTOTAL(3, Table1[Reference č. 11 - Jak se Vám líbí?])</f>
        <v>5.4838709677419356E-2</v>
      </c>
      <c r="AB1" s="6">
        <f>COUNTIF(Table1[Reference č. 12 - Jak se Vám líbí?], "Velmi se mi líbí") / SUBTOTAL(3, Table1[Reference č. 12 - Jak se Vám líbí?])</f>
        <v>7.7419354838709681E-2</v>
      </c>
      <c r="AC1" s="6">
        <f>COUNTIF(Table1[Reference č. 13 - Jak se Vám líbí?], "Velmi se mi líbí") / SUBTOTAL(3, Table1[Reference č. 13 - Jak se Vám líbí?])</f>
        <v>5.8064516129032261E-2</v>
      </c>
      <c r="AD1" s="6">
        <f>COUNTIF(Table1[Reference č. 14 - Jak se Vám líbí?], "Velmi se mi líbí") / SUBTOTAL(3, Table1[Reference č. 14 - Jak se Vám líbí?])</f>
        <v>5.8064516129032261E-2</v>
      </c>
      <c r="AE1" s="6">
        <f>COUNTIF(Table1[Reference č. 15 - Jak se Vám líbí?], "Velmi se mi líbí") / SUBTOTAL(3, Table1[Reference č. 15 - Jak se Vám líbí?])</f>
        <v>1.6129032258064516E-2</v>
      </c>
      <c r="AF1" s="6">
        <f>COUNTIF(Table1[Reference č. 16 - Jak se Vám líbí?], "Velmi se mi líbí") / SUBTOTAL(3, Table1[Reference č. 16 - Jak se Vám líbí?])</f>
        <v>4.1935483870967745E-2</v>
      </c>
      <c r="AG1" s="6">
        <f>COUNTIF(Table1[Reference č. 17 - Jak se Vám líbí?], "Velmi se mi líbí") / SUBTOTAL(3, Table1[Reference č. 17 - Jak se Vám líbí?])</f>
        <v>9.6774193548387101E-3</v>
      </c>
      <c r="AH1" s="6">
        <f>COUNTIF(Table1[Reference č. 18 - Jak se Vám líbí?], "Velmi se mi líbí") / SUBTOTAL(3, Table1[Reference č. 18 - Jak se Vám líbí?])</f>
        <v>6.4516129032258064E-3</v>
      </c>
      <c r="AI1" s="6">
        <f>COUNTIF(Table1[Reference č. 19 - Jak se Vám líbí?], "Velmi se mi líbí") / SUBTOTAL(3, Table1[Reference č. 19 - Jak se Vám líbí?])</f>
        <v>7.4193548387096769E-2</v>
      </c>
      <c r="AK1" s="6">
        <f>COUNTIF(Table1[Zábradlí u mlýna], "Stávající řešení se mi velmi líbí") / SUBTOTAL(3, Table1[Zábradlí u mlýna])</f>
        <v>0.35483870967741937</v>
      </c>
    </row>
    <row r="2" spans="1:38" x14ac:dyDescent="0.25">
      <c r="J2" s="7" t="s">
        <v>250</v>
      </c>
      <c r="K2" s="6">
        <f>COUNTIF(Table1[Hlavní plocha parku - jak se Vám líbí tato část návrhu?], "Spíše se mi líbí") / SUBTOTAL(3, Table1[Hlavní plocha parku - jak se Vám líbí tato část návrhu?])</f>
        <v>0.4258064516129032</v>
      </c>
      <c r="L2" s="6">
        <f>COUNTIF(Table1[3D nápis KVĚTNICE - Jak se Vám líbí tato část návrhu?
], "Spíše se mi líbí") / SUBTOTAL(3, Table1[3D nápis KVĚTNICE - Jak se Vám líbí tato část návrhu?
])</f>
        <v>0.26774193548387099</v>
      </c>
      <c r="M2" s="6">
        <f>COUNTIF(Table1[Pomníček - Jak se Vám líbí tato část návrhu?
], "Spíše se mi líbí") / SUBTOTAL(3, Table1[Pomníček - Jak se Vám líbí tato část návrhu?
])</f>
        <v>0.44838709677419353</v>
      </c>
      <c r="N2" s="6">
        <f>COUNTIF(Table1[Uvítáme Váš názor.], "Spíše se mi líbí") / SUBTOTAL(3, Table1[Uvítáme Váš názor.])</f>
        <v>0</v>
      </c>
      <c r="O2" s="6">
        <f>COUNTIF(Table1[Jakou barevnost preferujete?], "Spíše se mi líbí") / SUBTOTAL(3, Table1[Jakou barevnost preferujete?])</f>
        <v>0</v>
      </c>
      <c r="P2" s="6">
        <f>COUNTIF(Table1[Jaký typ preferujete], "Spíše se mi líbí") / SUBTOTAL(3, Table1[Jaký typ preferujete])</f>
        <v>0</v>
      </c>
      <c r="Q2" s="6">
        <f>COUNTIF(Table1[Reference č. 1 - Jak se Vám líbí? (jedná se o orientační obrázek základního zábradlí dle projektové dokumentace)], "Spíše se mi líbí") / SUBTOTAL(3, Table1[Reference č. 1 - Jak se Vám líbí? (jedná se o orientační obrázek základního zábradlí dle projektové dokumentace)])</f>
        <v>7.4193548387096769E-2</v>
      </c>
      <c r="R2" s="6">
        <f>COUNTIF(Table1[Reference č. 2 - Jak se Vám líbí? (stávající zábradlí)], "Spíše se mi líbí") / SUBTOTAL(3, Table1[Reference č. 2 - Jak se Vám líbí? (stávající zábradlí)])</f>
        <v>0.32903225806451614</v>
      </c>
      <c r="S2" s="6">
        <f>COUNTIF(Table1[Reference č. 3 - Jak se Vám líbí?], "Spíše se mi líbí") / SUBTOTAL(3, Table1[Reference č. 3 - Jak se Vám líbí?])</f>
        <v>0.35483870967741937</v>
      </c>
      <c r="T2" s="6">
        <f>COUNTIF(Table1[Reference č. 4 - Jak se Vám líbí?], "Spíše se mi líbí") / SUBTOTAL(3, Table1[Reference č. 4 - Jak se Vám líbí?])</f>
        <v>0.3193548387096774</v>
      </c>
      <c r="U2" s="6">
        <f>COUNTIF(Table1[Reference č. 5 - Jak se Vám líbí?], "Spíše se mi líbí") / SUBTOTAL(3, Table1[Reference č. 5 - Jak se Vám líbí?])</f>
        <v>0.30645161290322581</v>
      </c>
      <c r="V2" s="6">
        <f>COUNTIF(Table1[Reference č. 6 - Jak se Vám líbí?], "Spíše se mi líbí") / SUBTOTAL(3, Table1[Reference č. 6 - Jak se Vám líbí?])</f>
        <v>0.15806451612903225</v>
      </c>
      <c r="W2" s="6">
        <f>COUNTIF(Table1[Reference č. 7 - Jak se Vám líbí?], "Spíše se mi líbí") / SUBTOTAL(3, Table1[Reference č. 7 - Jak se Vám líbí?])</f>
        <v>0.24838709677419354</v>
      </c>
      <c r="X2" s="6">
        <f>COUNTIF(Table1[Reference č. 8 - Jak se Vám líbí?], "Spíše se mi líbí") / SUBTOTAL(3, Table1[Reference č. 8 - Jak se Vám líbí?])</f>
        <v>0.28387096774193549</v>
      </c>
      <c r="Y2" s="6">
        <f>COUNTIF(Table1[Reference č. 9 - Jak se Vám líbí?], "Spíše se mi líbí") / SUBTOTAL(3, Table1[Reference č. 9 - Jak se Vám líbí?])</f>
        <v>0.24516129032258063</v>
      </c>
      <c r="Z2" s="6">
        <f>COUNTIF(Table1[Reference č. 10 - Jak se Vám líbí?], "Spíše se mi líbí") / SUBTOTAL(3, Table1[Reference č. 10 - Jak se Vám líbí?])</f>
        <v>0.29677419354838708</v>
      </c>
      <c r="AA2" s="6">
        <f>COUNTIF(Table1[Reference č. 11 - Jak se Vám líbí?], "Spíše se mi líbí") / SUBTOTAL(3, Table1[Reference č. 11 - Jak se Vám líbí?])</f>
        <v>8.7096774193548387E-2</v>
      </c>
      <c r="AB2" s="6">
        <f>COUNTIF(Table1[Reference č. 12 - Jak se Vám líbí?], "Spíše se mi líbí") / SUBTOTAL(3, Table1[Reference č. 12 - Jak se Vám líbí?])</f>
        <v>0.17096774193548386</v>
      </c>
      <c r="AC2" s="6">
        <f>COUNTIF(Table1[Reference č. 13 - Jak se Vám líbí?], "Spíše se mi líbí") / SUBTOTAL(3, Table1[Reference č. 13 - Jak se Vám líbí?])</f>
        <v>0.19032258064516128</v>
      </c>
      <c r="AD2" s="6">
        <f>COUNTIF(Table1[Reference č. 14 - Jak se Vám líbí?], "Spíše se mi líbí") / SUBTOTAL(3, Table1[Reference č. 14 - Jak se Vám líbí?])</f>
        <v>0.23225806451612904</v>
      </c>
      <c r="AE2" s="6">
        <f>COUNTIF(Table1[Reference č. 15 - Jak se Vám líbí?], "Spíše se mi líbí") / SUBTOTAL(3, Table1[Reference č. 15 - Jak se Vám líbí?])</f>
        <v>3.2258064516129031E-2</v>
      </c>
      <c r="AF2" s="6">
        <f>COUNTIF(Table1[Reference č. 16 - Jak se Vám líbí?], "Spíše se mi líbí") / SUBTOTAL(3, Table1[Reference č. 16 - Jak se Vám líbí?])</f>
        <v>0.28387096774193549</v>
      </c>
      <c r="AG2" s="6">
        <f>COUNTIF(Table1[Reference č. 17 - Jak se Vám líbí?], "Spíše se mi líbí") / SUBTOTAL(3, Table1[Reference č. 17 - Jak se Vám líbí?])</f>
        <v>5.8064516129032261E-2</v>
      </c>
      <c r="AH2" s="6">
        <f>COUNTIF(Table1[Reference č. 18 - Jak se Vám líbí?], "Spíše se mi líbí") / SUBTOTAL(3, Table1[Reference č. 18 - Jak se Vám líbí?])</f>
        <v>0.12258064516129032</v>
      </c>
      <c r="AI2" s="6">
        <f>COUNTIF(Table1[Reference č. 19 - Jak se Vám líbí?], "Spíše se mi líbí") / SUBTOTAL(3, Table1[Reference č. 19 - Jak se Vám líbí?])</f>
        <v>0.23870967741935484</v>
      </c>
      <c r="AJ2" s="6">
        <f>COUNTIF(Table1[Sjednocení zábradlí - chcete, abychom vybrané zábradlí postupně použili (nahradili) i jinde v Květnici? ], "ANO") / SUBTOTAL(3, Table1[Sjednocení zábradlí - chcete, abychom vybrané zábradlí postupně použili (nahradili) i jinde v Květnici? ])</f>
        <v>0.59354838709677415</v>
      </c>
      <c r="AK2" s="6">
        <f>COUNTIF(Table1[Zábradlí u mlýna], "Stávající řešení se mi spíše líbí") / SUBTOTAL(3, Table1[Zábradlí u mlýna])</f>
        <v>0.1967741935483871</v>
      </c>
    </row>
    <row r="3" spans="1:38" x14ac:dyDescent="0.25">
      <c r="J3" s="7" t="s">
        <v>247</v>
      </c>
      <c r="K3" s="6">
        <f>COUNTIF(Table1[Hlavní plocha parku - jak se Vám líbí tato část návrhu?], "Nemám vyhraněný názor / je mi to jedno") / SUBTOTAL(3, Table1[Hlavní plocha parku - jak se Vám líbí tato část návrhu?])</f>
        <v>5.4838709677419356E-2</v>
      </c>
      <c r="L3" s="6">
        <f>COUNTIF(Table1[3D nápis KVĚTNICE - Jak se Vám líbí tato část návrhu?
], "Nemám vyhraněný názor / je mi to jedno") / SUBTOTAL(3, Table1[3D nápis KVĚTNICE - Jak se Vám líbí tato část návrhu?
])</f>
        <v>6.7741935483870974E-2</v>
      </c>
      <c r="M3" s="6">
        <f>COUNTIF(Table1[Pomníček - Jak se Vám líbí tato část návrhu?
], "Nemám vyhraněný názor / je mi to jedno") / SUBTOTAL(3, Table1[Pomníček - Jak se Vám líbí tato část návrhu?
])</f>
        <v>0.12903225806451613</v>
      </c>
      <c r="N3" s="6">
        <f>COUNTIF(Table1[Uvítáme Váš názor.], "Nemám vyhraněný názor / je mi to jedno") / SUBTOTAL(3, Table1[Uvítáme Váš názor.])</f>
        <v>0</v>
      </c>
      <c r="O3" s="6">
        <f>COUNTIF(Table1[Jakou barevnost preferujete?], "Nemám vyhraněný názor / je mi to jedno") / SUBTOTAL(3, Table1[Jakou barevnost preferujete?])</f>
        <v>0</v>
      </c>
      <c r="P3" s="6">
        <f>COUNTIF(Table1[Jaký typ preferujete], "Nemám vyhraněný názor / je mi to jedno") / SUBTOTAL(3, Table1[Jaký typ preferujete])</f>
        <v>0</v>
      </c>
      <c r="Q3" s="6">
        <f>COUNTIF(Table1[Reference č. 1 - Jak se Vám líbí? (jedná se o orientační obrázek základního zábradlí dle projektové dokumentace)], "Nemám vyhraněný názor / je mi to jedno") / SUBTOTAL(3, Table1[Reference č. 1 - Jak se Vám líbí? (jedná se o orientační obrázek základního zábradlí dle projektové dokumentace)])</f>
        <v>9.3548387096774197E-2</v>
      </c>
      <c r="R3" s="6">
        <f>COUNTIF(Table1[Reference č. 2 - Jak se Vám líbí? (stávající zábradlí)], "Nemám vyhraněný názor / je mi to jedno") / SUBTOTAL(3, Table1[Reference č. 2 - Jak se Vám líbí? (stávající zábradlí)])</f>
        <v>0.12903225806451613</v>
      </c>
      <c r="S3" s="6">
        <f>COUNTIF(Table1[Reference č. 3 - Jak se Vám líbí?], "Nemám vyhraněný názor / je mi to jedno") / SUBTOTAL(3, Table1[Reference č. 3 - Jak se Vám líbí?])</f>
        <v>0.12580645161290321</v>
      </c>
      <c r="T3" s="6">
        <f>COUNTIF(Table1[Reference č. 4 - Jak se Vám líbí?], "Nemám vyhraněný názor / je mi to jedno") / SUBTOTAL(3, Table1[Reference č. 4 - Jak se Vám líbí?])</f>
        <v>0.13225806451612904</v>
      </c>
      <c r="U3" s="6">
        <f>COUNTIF(Table1[Reference č. 5 - Jak se Vám líbí?], "Nemám vyhraněný názor / je mi to jedno") / SUBTOTAL(3, Table1[Reference č. 5 - Jak se Vám líbí?])</f>
        <v>8.7096774193548387E-2</v>
      </c>
      <c r="V3" s="6">
        <f>COUNTIF(Table1[Reference č. 6 - Jak se Vám líbí?], "Nemám vyhraněný názor / je mi to jedno") / SUBTOTAL(3, Table1[Reference č. 6 - Jak se Vám líbí?])</f>
        <v>0.11612903225806452</v>
      </c>
      <c r="W3" s="6">
        <f>COUNTIF(Table1[Reference č. 7 - Jak se Vám líbí?], "Nemám vyhraněný názor / je mi to jedno") / SUBTOTAL(3, Table1[Reference č. 7 - Jak se Vám líbí?])</f>
        <v>0.17419354838709677</v>
      </c>
      <c r="X3" s="6">
        <f>COUNTIF(Table1[Reference č. 8 - Jak se Vám líbí?], "Nemám vyhraněný názor / je mi to jedno") / SUBTOTAL(3, Table1[Reference č. 8 - Jak se Vám líbí?])</f>
        <v>0.14838709677419354</v>
      </c>
      <c r="Y3" s="6">
        <f>COUNTIF(Table1[Reference č. 9 - Jak se Vám líbí?], "Nemám vyhraněný názor / je mi to jedno") / SUBTOTAL(3, Table1[Reference č. 9 - Jak se Vám líbí?])</f>
        <v>0.1032258064516129</v>
      </c>
      <c r="Z3" s="6">
        <f>COUNTIF(Table1[Reference č. 10 - Jak se Vám líbí?], "Nemám vyhraněný názor / je mi to jedno") / SUBTOTAL(3, Table1[Reference č. 10 - Jak se Vám líbí?])</f>
        <v>0.12903225806451613</v>
      </c>
      <c r="AA3" s="6">
        <f>COUNTIF(Table1[Reference č. 11 - Jak se Vám líbí?], "Nemám vyhraněný názor / je mi to jedno") / SUBTOTAL(3, Table1[Reference č. 11 - Jak se Vám líbí?])</f>
        <v>0.10967741935483871</v>
      </c>
      <c r="AB3" s="6">
        <f>COUNTIF(Table1[Reference č. 12 - Jak se Vám líbí?], "Nemám vyhraněný názor / je mi to jedno") / SUBTOTAL(3, Table1[Reference č. 12 - Jak se Vám líbí?])</f>
        <v>0.1064516129032258</v>
      </c>
      <c r="AC3" s="6">
        <f>COUNTIF(Table1[Reference č. 13 - Jak se Vám líbí?], "Nemám vyhraněný názor / je mi to jedno") / SUBTOTAL(3, Table1[Reference č. 13 - Jak se Vám líbí?])</f>
        <v>0.11612903225806452</v>
      </c>
      <c r="AD3" s="6">
        <f>COUNTIF(Table1[Reference č. 14 - Jak se Vám líbí?], "Nemám vyhraněný názor / je mi to jedno") / SUBTOTAL(3, Table1[Reference č. 14 - Jak se Vám líbí?])</f>
        <v>0.16129032258064516</v>
      </c>
      <c r="AE3" s="6">
        <f>COUNTIF(Table1[Reference č. 15 - Jak se Vám líbí?], "Nemám vyhraněný názor / je mi to jedno") / SUBTOTAL(3, Table1[Reference č. 15 - Jak se Vám líbí?])</f>
        <v>4.5161290322580643E-2</v>
      </c>
      <c r="AF3" s="6">
        <f>COUNTIF(Table1[Reference č. 16 - Jak se Vám líbí?], "Nemám vyhraněný názor / je mi to jedno") / SUBTOTAL(3, Table1[Reference č. 16 - Jak se Vám líbí?])</f>
        <v>0.18064516129032257</v>
      </c>
      <c r="AG3" s="6">
        <f>COUNTIF(Table1[Reference č. 17 - Jak se Vám líbí?], "Nemám vyhraněný názor / je mi to jedno") / SUBTOTAL(3, Table1[Reference č. 17 - Jak se Vám líbí?])</f>
        <v>7.7419354838709681E-2</v>
      </c>
      <c r="AH3" s="6">
        <f>COUNTIF(Table1[Reference č. 18 - Jak se Vám líbí?], "Nemám vyhraněný názor / je mi to jedno") / SUBTOTAL(3, Table1[Reference č. 18 - Jak se Vám líbí?])</f>
        <v>0.12580645161290321</v>
      </c>
      <c r="AI3" s="6">
        <f>COUNTIF(Table1[Reference č. 19 - Jak se Vám líbí?], "Nemám vyhraněný názor / je mi to jedno") / SUBTOTAL(3, Table1[Reference č. 19 - Jak se Vám líbí?])</f>
        <v>0.13225806451612904</v>
      </c>
      <c r="AJ3" s="6">
        <f>COUNTIF(Table1[Sjednocení zábradlí - chcete, abychom vybrané zábradlí postupně použili (nahradili) i jinde v Květnici? ], "Ne") / SUBTOTAL(3, Table1[Sjednocení zábradlí - chcete, abychom vybrané zábradlí postupně použili (nahradili) i jinde v Květnici? ])</f>
        <v>0.20645161290322581</v>
      </c>
      <c r="AK3" s="6">
        <f>COUNTIF(Table1[Zábradlí u mlýna], "Nemám vyhraněný názor / je i to jedno") / SUBTOTAL(3, Table1[Zábradlí u mlýna])</f>
        <v>8.0645161290322578E-2</v>
      </c>
    </row>
    <row r="4" spans="1:38" x14ac:dyDescent="0.25">
      <c r="J4" s="7" t="s">
        <v>248</v>
      </c>
      <c r="K4" s="6">
        <f>COUNTIF(Table1[Hlavní plocha parku - jak se Vám líbí tato část návrhu?], "Spíše se mi nelíbí") / SUBTOTAL(3, Table1[Hlavní plocha parku - jak se Vám líbí tato část návrhu?])</f>
        <v>0.11290322580645161</v>
      </c>
      <c r="L4" s="6">
        <f>COUNTIF(Table1[3D nápis KVĚTNICE - Jak se Vám líbí tato část návrhu?
], "Spíše se mi nelíbí") / SUBTOTAL(3, Table1[3D nápis KVĚTNICE - Jak se Vám líbí tato část návrhu?
])</f>
        <v>0.15161290322580645</v>
      </c>
      <c r="M4" s="6">
        <f>COUNTIF(Table1[Pomníček - Jak se Vám líbí tato část návrhu?
], "Spíše se mi nelíbí") / SUBTOTAL(3, Table1[Pomníček - Jak se Vám líbí tato část návrhu?
])</f>
        <v>6.1290322580645158E-2</v>
      </c>
      <c r="N4" s="6">
        <f>COUNTIF(Table1[Uvítáme Váš názor.], "Spíše se mi nelíbí") / SUBTOTAL(3, Table1[Uvítáme Váš názor.])</f>
        <v>0</v>
      </c>
      <c r="O4" s="6">
        <f>COUNTIF(Table1[Jakou barevnost preferujete?], "Spíše se mi nelíbí") / SUBTOTAL(3, Table1[Jakou barevnost preferujete?])</f>
        <v>0</v>
      </c>
      <c r="P4" s="6">
        <f>COUNTIF(Table1[Jaký typ preferujete], "Spíše se mi nelíbí") / SUBTOTAL(3, Table1[Jaký typ preferujete])</f>
        <v>0</v>
      </c>
      <c r="Q4" s="6">
        <f>COUNTIF(Table1[Reference č. 1 - Jak se Vám líbí? (jedná se o orientační obrázek základního zábradlí dle projektové dokumentace)], "Spíše se mi nelíbí") / SUBTOTAL(3, Table1[Reference č. 1 - Jak se Vám líbí? (jedná se o orientační obrázek základního zábradlí dle projektové dokumentace)])</f>
        <v>0.39677419354838711</v>
      </c>
      <c r="R4" s="6">
        <f>COUNTIF(Table1[Reference č. 2 - Jak se Vám líbí? (stávající zábradlí)], "Spíše se mi nelíbí") / SUBTOTAL(3, Table1[Reference č. 2 - Jak se Vám líbí? (stávající zábradlí)])</f>
        <v>0.26774193548387099</v>
      </c>
      <c r="S4" s="6">
        <f>COUNTIF(Table1[Reference č. 3 - Jak se Vám líbí?], "Spíše se mi nelíbí") / SUBTOTAL(3, Table1[Reference č. 3 - Jak se Vám líbí?])</f>
        <v>0.24193548387096775</v>
      </c>
      <c r="T4" s="6">
        <f>COUNTIF(Table1[Reference č. 4 - Jak se Vám líbí?], "Spíše se mi nelíbí") / SUBTOTAL(3, Table1[Reference č. 4 - Jak se Vám líbí?])</f>
        <v>0.20967741935483872</v>
      </c>
      <c r="U4" s="6">
        <f>COUNTIF(Table1[Reference č. 5 - Jak se Vám líbí?], "Spíše se mi nelíbí") / SUBTOTAL(3, Table1[Reference č. 5 - Jak se Vám líbí?])</f>
        <v>9.6774193548387094E-2</v>
      </c>
      <c r="V4" s="6">
        <f>COUNTIF(Table1[Reference č. 6 - Jak se Vám líbí?], "Spíše se mi nelíbí") / SUBTOTAL(3, Table1[Reference č. 6 - Jak se Vám líbí?])</f>
        <v>0.29677419354838708</v>
      </c>
      <c r="W4" s="6">
        <f>COUNTIF(Table1[Reference č. 7 - Jak se Vám líbí?], "Spíše se mi nelíbí") / SUBTOTAL(3, Table1[Reference č. 7 - Jak se Vám líbí?])</f>
        <v>0.30645161290322581</v>
      </c>
      <c r="X4" s="6">
        <f>COUNTIF(Table1[Reference č. 8 - Jak se Vám líbí?], "Spíše se mi nelíbí") / SUBTOTAL(3, Table1[Reference č. 8 - Jak se Vám líbí?])</f>
        <v>0.27419354838709675</v>
      </c>
      <c r="Y4" s="6">
        <f>COUNTIF(Table1[Reference č. 9 - Jak se Vám líbí?], "Spíše se mi nelíbí") / SUBTOTAL(3, Table1[Reference č. 9 - Jak se Vám líbí?])</f>
        <v>0.28064516129032258</v>
      </c>
      <c r="Z4" s="6">
        <f>COUNTIF(Table1[Reference č. 10 - Jak se Vám líbí?], "Spíše se mi nelíbí") / SUBTOTAL(3, Table1[Reference č. 10 - Jak se Vám líbí?])</f>
        <v>0.2870967741935484</v>
      </c>
      <c r="AA4" s="6">
        <f>COUNTIF(Table1[Reference č. 11 - Jak se Vám líbí?], "Spíše se mi nelíbí") / SUBTOTAL(3, Table1[Reference č. 11 - Jak se Vám líbí?])</f>
        <v>0.33870967741935482</v>
      </c>
      <c r="AB4" s="6">
        <f>COUNTIF(Table1[Reference č. 12 - Jak se Vám líbí?], "Spíše se mi nelíbí") / SUBTOTAL(3, Table1[Reference č. 12 - Jak se Vám líbí?])</f>
        <v>0.3193548387096774</v>
      </c>
      <c r="AC4" s="6">
        <f>COUNTIF(Table1[Reference č. 13 - Jak se Vám líbí?], "Spíše se mi nelíbí") / SUBTOTAL(3, Table1[Reference č. 13 - Jak se Vám líbí?])</f>
        <v>0.33870967741935482</v>
      </c>
      <c r="AD4" s="6">
        <f>COUNTIF(Table1[Reference č. 14 - Jak se Vám líbí?], "Spíše se mi nelíbí") / SUBTOTAL(3, Table1[Reference č. 14 - Jak se Vám líbí?])</f>
        <v>0.2870967741935484</v>
      </c>
      <c r="AE4" s="6">
        <f>COUNTIF(Table1[Reference č. 15 - Jak se Vám líbí?], "Spíše se mi nelíbí") / SUBTOTAL(3, Table1[Reference č. 15 - Jak se Vám líbí?])</f>
        <v>0.33870967741935482</v>
      </c>
      <c r="AF4" s="6">
        <f>COUNTIF(Table1[Reference č. 16 - Jak se Vám líbí?], "Spíše se mi nelíbí") / SUBTOTAL(3, Table1[Reference č. 16 - Jak se Vám líbí?])</f>
        <v>0.27419354838709675</v>
      </c>
      <c r="AG4" s="6">
        <f>COUNTIF(Table1[Reference č. 17 - Jak se Vám líbí?], "Spíše se mi nelíbí") / SUBTOTAL(3, Table1[Reference č. 17 - Jak se Vám líbí?])</f>
        <v>0.33548387096774196</v>
      </c>
      <c r="AH4" s="6">
        <f>COUNTIF(Table1[Reference č. 18 - Jak se Vám líbí?], "Spíše se mi nelíbí") / SUBTOTAL(3, Table1[Reference č. 18 - Jak se Vám líbí?])</f>
        <v>0.37096774193548387</v>
      </c>
      <c r="AI4" s="6">
        <f>COUNTIF(Table1[Reference č. 19 - Jak se Vám líbí?], "Spíše se mi nelíbí") / SUBTOTAL(3, Table1[Reference č. 19 - Jak se Vám líbí?])</f>
        <v>0.26451612903225807</v>
      </c>
      <c r="AJ4" s="6">
        <f>COUNTIF(Table1[Sjednocení zábradlí - chcete, abychom vybrané zábradlí postupně použili (nahradili) i jinde v Květnici? ], "Je mi to jedno") / SUBTOTAL(3, Table1[Sjednocení zábradlí - chcete, abychom vybrané zábradlí postupně použili (nahradili) i jinde v Květnici? ])</f>
        <v>0.2</v>
      </c>
      <c r="AK4" s="6">
        <f>COUNTIF(Table1[Zábradlí u mlýna], "Spíše preferuji sjednocení s nově zvoleným zábradlím") / SUBTOTAL(3, Table1[Zábradlí u mlýna])</f>
        <v>0.18064516129032257</v>
      </c>
    </row>
    <row r="5" spans="1:38" x14ac:dyDescent="0.25">
      <c r="J5" s="7" t="s">
        <v>249</v>
      </c>
      <c r="K5" s="6">
        <f>COUNTIF(Table1[Hlavní plocha parku - jak se Vám líbí tato část návrhu?], "Vůbec se mi nelíbí") / SUBTOTAL(3, Table1[Hlavní plocha parku - jak se Vám líbí tato část návrhu?])</f>
        <v>0.10967741935483871</v>
      </c>
      <c r="L5" s="6">
        <f>COUNTIF(Table1[3D nápis KVĚTNICE - Jak se Vám líbí tato část návrhu?
], "Vůbec se mi nelíbí") / SUBTOTAL(3, Table1[3D nápis KVĚTNICE - Jak se Vám líbí tato část návrhu?
])</f>
        <v>0.25161290322580643</v>
      </c>
      <c r="M5" s="6">
        <f>COUNTIF(Table1[Pomníček - Jak se Vám líbí tato část návrhu?
], "Vůbec se mi nelíbí") / SUBTOTAL(3, Table1[Pomníček - Jak se Vám líbí tato část návrhu?
])</f>
        <v>9.3548387096774197E-2</v>
      </c>
      <c r="N5" s="6">
        <f>COUNTIF(Table1[Uvítáme Váš názor.], "Vůbec se mi nelíbí") / SUBTOTAL(3, Table1[Uvítáme Váš názor.])</f>
        <v>0</v>
      </c>
      <c r="O5" s="6">
        <f>COUNTIF(Table1[Jakou barevnost preferujete?], "Vůbec se mi nelíbí") / SUBTOTAL(3, Table1[Jakou barevnost preferujete?])</f>
        <v>0</v>
      </c>
      <c r="P5" s="6">
        <f>COUNTIF(Table1[Jaký typ preferujete], "Vůbec se mi nelíbí") / SUBTOTAL(3, Table1[Jaký typ preferujete])</f>
        <v>0</v>
      </c>
      <c r="Q5" s="6">
        <f>COUNTIF(Table1[Reference č. 1 - Jak se Vám líbí? (jedná se o orientační obrázek základního zábradlí dle projektové dokumentace)], "Vůbec se mi nelíbí") / SUBTOTAL(3, Table1[Reference č. 1 - Jak se Vám líbí? (jedná se o orientační obrázek základního zábradlí dle projektové dokumentace)])</f>
        <v>0.42258064516129035</v>
      </c>
      <c r="R5" s="6">
        <f>COUNTIF(Table1[Reference č. 2 - Jak se Vám líbí? (stávající zábradlí)], "Vůbec se mi nelíbí") / SUBTOTAL(3, Table1[Reference č. 2 - Jak se Vám líbí? (stávající zábradlí)])</f>
        <v>0.14516129032258066</v>
      </c>
      <c r="S5" s="6">
        <f>COUNTIF(Table1[Reference č. 3 - Jak se Vám líbí?], "Vůbec se mi nelíbí") / SUBTOTAL(3, Table1[Reference č. 3 - Jak se Vám líbí?])</f>
        <v>0.17096774193548386</v>
      </c>
      <c r="T5" s="6">
        <f>COUNTIF(Table1[Reference č. 4 - Jak se Vám líbí?], "Vůbec se mi nelíbí") / SUBTOTAL(3, Table1[Reference č. 4 - Jak se Vám líbí?])</f>
        <v>0.20967741935483872</v>
      </c>
      <c r="U5" s="6">
        <f>COUNTIF(Table1[Reference č. 5 - Jak se Vám líbí?], "Vůbec se mi nelíbí") / SUBTOTAL(3, Table1[Reference č. 5 - Jak se Vám líbí?])</f>
        <v>0.1032258064516129</v>
      </c>
      <c r="V5" s="6">
        <f>COUNTIF(Table1[Reference č. 6 - Jak se Vám líbí?], "Vůbec se mi nelíbí") / SUBTOTAL(3, Table1[Reference č. 6 - Jak se Vám líbí?])</f>
        <v>0.36774193548387096</v>
      </c>
      <c r="W5" s="6">
        <f>COUNTIF(Table1[Reference č. 7 - Jak se Vám líbí?], "Vůbec se mi nelíbí") / SUBTOTAL(3, Table1[Reference č. 7 - Jak se Vám líbí?])</f>
        <v>0.15161290322580645</v>
      </c>
      <c r="X5" s="6">
        <f>COUNTIF(Table1[Reference č. 8 - Jak se Vám líbí?], "Vůbec se mi nelíbí") / SUBTOTAL(3, Table1[Reference č. 8 - Jak se Vám líbí?])</f>
        <v>0.15483870967741936</v>
      </c>
      <c r="Y5" s="6">
        <f>COUNTIF(Table1[Reference č. 9 - Jak se Vám líbí?], "Vůbec se mi nelíbí") / SUBTOTAL(3, Table1[Reference č. 9 - Jak se Vám líbí?])</f>
        <v>0.21935483870967742</v>
      </c>
      <c r="Z5" s="6">
        <f>COUNTIF(Table1[Reference č. 10 - Jak se Vám líbí?], "Vůbec se mi nelíbí") / SUBTOTAL(3, Table1[Reference č. 10 - Jak se Vám líbí?])</f>
        <v>0.15806451612903225</v>
      </c>
      <c r="AA5" s="6">
        <f>COUNTIF(Table1[Reference č. 11 - Jak se Vám líbí?], "Vůbec se mi nelíbí") / SUBTOTAL(3, Table1[Reference č. 11 - Jak se Vám líbí?])</f>
        <v>0.4096774193548387</v>
      </c>
      <c r="AB5" s="6">
        <f>COUNTIF(Table1[Reference č. 12 - Jak se Vám líbí?], "Vůbec se mi nelíbí") / SUBTOTAL(3, Table1[Reference č. 12 - Jak se Vám líbí?])</f>
        <v>0.32580645161290323</v>
      </c>
      <c r="AC5" s="6">
        <f>COUNTIF(Table1[Reference č. 13 - Jak se Vám líbí?], "Vůbec se mi nelíbí") / SUBTOTAL(3, Table1[Reference č. 13 - Jak se Vám líbí?])</f>
        <v>0.29677419354838708</v>
      </c>
      <c r="AD5" s="6">
        <f>COUNTIF(Table1[Reference č. 14 - Jak se Vám líbí?], "Vůbec se mi nelíbí") / SUBTOTAL(3, Table1[Reference č. 14 - Jak se Vám líbí?])</f>
        <v>0.26129032258064516</v>
      </c>
      <c r="AE5" s="6">
        <f>COUNTIF(Table1[Reference č. 15 - Jak se Vám líbí?], "Vůbec se mi nelíbí") / SUBTOTAL(3, Table1[Reference č. 15 - Jak se Vám líbí?])</f>
        <v>0.56774193548387097</v>
      </c>
      <c r="AF5" s="6">
        <f>COUNTIF(Table1[Reference č. 16 - Jak se Vám líbí?], "Vůbec se mi nelíbí") / SUBTOTAL(3, Table1[Reference č. 16 - Jak se Vám líbí?])</f>
        <v>0.21935483870967742</v>
      </c>
      <c r="AG5" s="6">
        <f>COUNTIF(Table1[Reference č. 17 - Jak se Vám líbí?], "Vůbec se mi nelíbí") / SUBTOTAL(3, Table1[Reference č. 17 - Jak se Vám líbí?])</f>
        <v>0.51935483870967747</v>
      </c>
      <c r="AH5" s="6">
        <f>COUNTIF(Table1[Reference č. 18 - Jak se Vám líbí?], "Vůbec se mi nelíbí") / SUBTOTAL(3, Table1[Reference č. 18 - Jak se Vám líbí?])</f>
        <v>0.37419354838709679</v>
      </c>
      <c r="AI5" s="6">
        <f>COUNTIF(Table1[Reference č. 19 - Jak se Vám líbí?], "Vůbec se mi nelíbí") / SUBTOTAL(3, Table1[Reference č. 19 - Jak se Vám líbí?])</f>
        <v>0.29032258064516131</v>
      </c>
      <c r="AK5" s="6">
        <f>COUNTIF(Table1[Zábradlí u mlýna], "Určitě preferuji sjednocení s nově zvoleným zábradlím") / SUBTOTAL(3, Table1[Zábradlí u mlýna])</f>
        <v>0.18709677419354839</v>
      </c>
    </row>
    <row r="6" spans="1:38" x14ac:dyDescent="0.25">
      <c r="K6" s="5"/>
      <c r="L6" s="5"/>
      <c r="M6" s="5"/>
      <c r="N6" s="5"/>
      <c r="O6" s="5"/>
      <c r="P6" s="5"/>
      <c r="Q6" s="5"/>
      <c r="R6" s="5"/>
      <c r="S6" s="5"/>
      <c r="T6" s="5"/>
      <c r="U6" s="5"/>
      <c r="V6" s="5"/>
      <c r="W6" s="5"/>
      <c r="X6" s="5"/>
      <c r="Y6" s="5"/>
      <c r="Z6" s="5"/>
      <c r="AA6" s="5"/>
      <c r="AB6" s="5"/>
      <c r="AC6" s="5"/>
      <c r="AD6" s="5"/>
      <c r="AE6" s="5"/>
      <c r="AF6" s="5"/>
      <c r="AG6" s="5"/>
      <c r="AH6" s="5"/>
      <c r="AI6" s="5"/>
      <c r="AK6" s="5"/>
    </row>
    <row r="7" spans="1:38" x14ac:dyDescent="0.25">
      <c r="A7" t="s">
        <v>0</v>
      </c>
      <c r="B7" t="s">
        <v>1</v>
      </c>
      <c r="C7" t="s">
        <v>2</v>
      </c>
      <c r="D7" t="s">
        <v>3</v>
      </c>
      <c r="E7" t="s">
        <v>4</v>
      </c>
      <c r="F7" t="s">
        <v>5</v>
      </c>
      <c r="G7" t="s">
        <v>238</v>
      </c>
      <c r="H7" t="s">
        <v>6</v>
      </c>
      <c r="I7" t="s">
        <v>7</v>
      </c>
      <c r="J7" t="s">
        <v>8</v>
      </c>
      <c r="K7" t="s">
        <v>242</v>
      </c>
      <c r="L7" t="s">
        <v>243</v>
      </c>
      <c r="M7" t="s">
        <v>244</v>
      </c>
      <c r="N7" t="s">
        <v>9</v>
      </c>
      <c r="O7" t="s">
        <v>10</v>
      </c>
      <c r="P7" t="s">
        <v>11</v>
      </c>
      <c r="Q7" t="s">
        <v>12</v>
      </c>
      <c r="R7" t="s">
        <v>13</v>
      </c>
      <c r="S7" t="s">
        <v>14</v>
      </c>
      <c r="T7" t="s">
        <v>15</v>
      </c>
      <c r="U7" t="s">
        <v>16</v>
      </c>
      <c r="V7" t="s">
        <v>17</v>
      </c>
      <c r="W7" t="s">
        <v>18</v>
      </c>
      <c r="X7" t="s">
        <v>19</v>
      </c>
      <c r="Y7" t="s">
        <v>20</v>
      </c>
      <c r="Z7" t="s">
        <v>21</v>
      </c>
      <c r="AA7" t="s">
        <v>22</v>
      </c>
      <c r="AB7" t="s">
        <v>23</v>
      </c>
      <c r="AC7" t="s">
        <v>24</v>
      </c>
      <c r="AD7" t="s">
        <v>25</v>
      </c>
      <c r="AE7" t="s">
        <v>26</v>
      </c>
      <c r="AF7" t="s">
        <v>27</v>
      </c>
      <c r="AG7" t="s">
        <v>28</v>
      </c>
      <c r="AH7" t="s">
        <v>29</v>
      </c>
      <c r="AI7" t="s">
        <v>30</v>
      </c>
      <c r="AJ7" t="s">
        <v>31</v>
      </c>
      <c r="AK7" t="s">
        <v>245</v>
      </c>
      <c r="AL7" t="s">
        <v>32</v>
      </c>
    </row>
    <row r="8" spans="1:38" x14ac:dyDescent="0.25">
      <c r="A8">
        <v>6</v>
      </c>
      <c r="B8" s="1">
        <v>46070.336238425902</v>
      </c>
      <c r="C8" s="1">
        <v>46070.340300925898</v>
      </c>
      <c r="D8" t="s">
        <v>33</v>
      </c>
      <c r="F8" s="1"/>
      <c r="G8" t="s">
        <v>35</v>
      </c>
      <c r="H8" t="s">
        <v>251</v>
      </c>
      <c r="I8" t="s">
        <v>251</v>
      </c>
      <c r="J8" t="s">
        <v>251</v>
      </c>
      <c r="K8" t="s">
        <v>36</v>
      </c>
      <c r="L8" t="s">
        <v>37</v>
      </c>
      <c r="M8" t="s">
        <v>36</v>
      </c>
      <c r="O8" t="s">
        <v>38</v>
      </c>
      <c r="P8" t="s">
        <v>39</v>
      </c>
      <c r="Q8" t="s">
        <v>40</v>
      </c>
      <c r="R8" t="s">
        <v>40</v>
      </c>
      <c r="S8" t="s">
        <v>36</v>
      </c>
      <c r="T8" t="s">
        <v>36</v>
      </c>
      <c r="U8" t="s">
        <v>36</v>
      </c>
      <c r="V8" t="s">
        <v>36</v>
      </c>
      <c r="W8" t="s">
        <v>40</v>
      </c>
      <c r="X8" t="s">
        <v>40</v>
      </c>
      <c r="Y8" t="s">
        <v>36</v>
      </c>
      <c r="Z8" t="s">
        <v>41</v>
      </c>
      <c r="AA8" t="s">
        <v>41</v>
      </c>
      <c r="AB8" t="s">
        <v>36</v>
      </c>
      <c r="AC8" t="s">
        <v>36</v>
      </c>
      <c r="AD8" t="s">
        <v>36</v>
      </c>
      <c r="AE8" t="s">
        <v>40</v>
      </c>
      <c r="AF8" t="s">
        <v>40</v>
      </c>
      <c r="AG8" t="s">
        <v>42</v>
      </c>
      <c r="AH8" t="s">
        <v>42</v>
      </c>
      <c r="AI8" t="s">
        <v>40</v>
      </c>
      <c r="AJ8" t="s">
        <v>43</v>
      </c>
      <c r="AK8" t="s">
        <v>44</v>
      </c>
    </row>
    <row r="9" spans="1:38" x14ac:dyDescent="0.25">
      <c r="A9">
        <v>7</v>
      </c>
      <c r="B9" s="1">
        <v>46070.336168981499</v>
      </c>
      <c r="C9" s="1">
        <v>46070.340439814798</v>
      </c>
      <c r="D9" t="s">
        <v>33</v>
      </c>
      <c r="F9" s="1"/>
      <c r="G9" t="s">
        <v>35</v>
      </c>
      <c r="H9" t="s">
        <v>251</v>
      </c>
      <c r="I9" t="s">
        <v>251</v>
      </c>
      <c r="J9" t="s">
        <v>251</v>
      </c>
      <c r="K9" t="s">
        <v>36</v>
      </c>
      <c r="L9" t="s">
        <v>36</v>
      </c>
      <c r="M9" t="s">
        <v>36</v>
      </c>
      <c r="O9" t="s">
        <v>45</v>
      </c>
      <c r="P9" t="s">
        <v>46</v>
      </c>
      <c r="Q9" t="s">
        <v>37</v>
      </c>
      <c r="R9" t="s">
        <v>42</v>
      </c>
      <c r="S9" t="s">
        <v>42</v>
      </c>
      <c r="T9" t="s">
        <v>41</v>
      </c>
      <c r="U9" t="s">
        <v>41</v>
      </c>
      <c r="V9" t="s">
        <v>41</v>
      </c>
      <c r="W9" t="s">
        <v>42</v>
      </c>
      <c r="X9" t="s">
        <v>37</v>
      </c>
      <c r="Y9" t="s">
        <v>37</v>
      </c>
      <c r="Z9" t="s">
        <v>37</v>
      </c>
      <c r="AA9" t="s">
        <v>37</v>
      </c>
      <c r="AB9" t="s">
        <v>37</v>
      </c>
      <c r="AC9" t="s">
        <v>36</v>
      </c>
      <c r="AD9" t="s">
        <v>36</v>
      </c>
      <c r="AE9" t="s">
        <v>37</v>
      </c>
      <c r="AF9" t="s">
        <v>42</v>
      </c>
      <c r="AG9" t="s">
        <v>37</v>
      </c>
      <c r="AH9" t="s">
        <v>37</v>
      </c>
      <c r="AI9" t="s">
        <v>42</v>
      </c>
      <c r="AJ9" t="s">
        <v>43</v>
      </c>
      <c r="AK9" t="s">
        <v>47</v>
      </c>
    </row>
    <row r="10" spans="1:38" x14ac:dyDescent="0.25">
      <c r="A10">
        <v>8</v>
      </c>
      <c r="B10" s="1">
        <v>46070.337164351797</v>
      </c>
      <c r="C10" s="1">
        <v>46070.341030092597</v>
      </c>
      <c r="D10" t="s">
        <v>33</v>
      </c>
      <c r="F10" s="1"/>
      <c r="G10" t="s">
        <v>35</v>
      </c>
      <c r="H10" t="s">
        <v>251</v>
      </c>
      <c r="I10" t="s">
        <v>251</v>
      </c>
      <c r="J10" t="s">
        <v>251</v>
      </c>
      <c r="K10" t="s">
        <v>41</v>
      </c>
      <c r="L10" t="s">
        <v>41</v>
      </c>
      <c r="M10" t="s">
        <v>41</v>
      </c>
      <c r="O10" t="s">
        <v>48</v>
      </c>
      <c r="P10" t="s">
        <v>49</v>
      </c>
      <c r="Q10" t="s">
        <v>37</v>
      </c>
      <c r="R10" t="s">
        <v>42</v>
      </c>
      <c r="S10" t="s">
        <v>42</v>
      </c>
      <c r="T10" t="s">
        <v>42</v>
      </c>
      <c r="U10" t="s">
        <v>41</v>
      </c>
      <c r="V10" t="s">
        <v>42</v>
      </c>
      <c r="W10" t="s">
        <v>42</v>
      </c>
      <c r="X10" t="s">
        <v>42</v>
      </c>
      <c r="Y10" t="s">
        <v>42</v>
      </c>
      <c r="Z10" t="s">
        <v>42</v>
      </c>
      <c r="AA10" t="s">
        <v>37</v>
      </c>
      <c r="AB10" t="s">
        <v>42</v>
      </c>
      <c r="AC10" t="s">
        <v>42</v>
      </c>
      <c r="AD10" t="s">
        <v>42</v>
      </c>
      <c r="AE10" t="s">
        <v>37</v>
      </c>
      <c r="AF10" t="s">
        <v>42</v>
      </c>
      <c r="AG10" t="s">
        <v>37</v>
      </c>
      <c r="AH10" t="s">
        <v>42</v>
      </c>
      <c r="AI10" t="s">
        <v>42</v>
      </c>
      <c r="AJ10" t="s">
        <v>43</v>
      </c>
      <c r="AK10" t="s">
        <v>50</v>
      </c>
    </row>
    <row r="11" spans="1:38" x14ac:dyDescent="0.25">
      <c r="A11">
        <v>9</v>
      </c>
      <c r="B11" s="1">
        <v>46070.336585648103</v>
      </c>
      <c r="C11" s="1">
        <v>46070.341157407398</v>
      </c>
      <c r="D11" t="s">
        <v>33</v>
      </c>
      <c r="F11" s="1"/>
      <c r="G11" t="s">
        <v>35</v>
      </c>
      <c r="H11" t="s">
        <v>251</v>
      </c>
      <c r="I11" t="s">
        <v>251</v>
      </c>
      <c r="J11" t="s">
        <v>251</v>
      </c>
      <c r="K11" t="s">
        <v>36</v>
      </c>
      <c r="L11" t="s">
        <v>40</v>
      </c>
      <c r="M11" t="s">
        <v>36</v>
      </c>
      <c r="N11" t="s">
        <v>51</v>
      </c>
      <c r="O11" t="s">
        <v>52</v>
      </c>
      <c r="P11" t="s">
        <v>46</v>
      </c>
      <c r="Q11" t="s">
        <v>42</v>
      </c>
      <c r="R11" t="s">
        <v>36</v>
      </c>
      <c r="S11" t="s">
        <v>36</v>
      </c>
      <c r="T11" t="s">
        <v>41</v>
      </c>
      <c r="U11" t="s">
        <v>41</v>
      </c>
      <c r="V11" t="s">
        <v>41</v>
      </c>
      <c r="W11" t="s">
        <v>41</v>
      </c>
      <c r="X11" t="s">
        <v>36</v>
      </c>
      <c r="Y11" t="s">
        <v>42</v>
      </c>
      <c r="Z11" t="s">
        <v>42</v>
      </c>
      <c r="AA11" t="s">
        <v>42</v>
      </c>
      <c r="AB11" t="s">
        <v>36</v>
      </c>
      <c r="AC11" t="s">
        <v>36</v>
      </c>
      <c r="AD11" t="s">
        <v>40</v>
      </c>
      <c r="AE11" t="s">
        <v>42</v>
      </c>
      <c r="AF11" t="s">
        <v>40</v>
      </c>
      <c r="AG11" t="s">
        <v>37</v>
      </c>
      <c r="AH11" t="s">
        <v>40</v>
      </c>
      <c r="AI11" t="s">
        <v>40</v>
      </c>
      <c r="AJ11" t="s">
        <v>53</v>
      </c>
      <c r="AK11" t="s">
        <v>54</v>
      </c>
    </row>
    <row r="12" spans="1:38" x14ac:dyDescent="0.25">
      <c r="A12">
        <v>10</v>
      </c>
      <c r="B12" s="1">
        <v>46070.334976851896</v>
      </c>
      <c r="C12" s="1">
        <v>46070.342812499999</v>
      </c>
      <c r="D12" t="s">
        <v>33</v>
      </c>
      <c r="F12" s="1"/>
      <c r="G12" t="s">
        <v>35</v>
      </c>
      <c r="H12" t="s">
        <v>251</v>
      </c>
      <c r="I12" t="s">
        <v>251</v>
      </c>
      <c r="J12" t="s">
        <v>251</v>
      </c>
      <c r="K12" t="s">
        <v>36</v>
      </c>
      <c r="L12" t="s">
        <v>37</v>
      </c>
      <c r="M12" t="s">
        <v>36</v>
      </c>
      <c r="N12" t="s">
        <v>55</v>
      </c>
      <c r="O12" t="s">
        <v>38</v>
      </c>
      <c r="P12" t="s">
        <v>49</v>
      </c>
      <c r="Q12" t="s">
        <v>37</v>
      </c>
      <c r="R12" t="s">
        <v>37</v>
      </c>
      <c r="S12" t="s">
        <v>37</v>
      </c>
      <c r="T12" t="s">
        <v>37</v>
      </c>
      <c r="U12" t="s">
        <v>36</v>
      </c>
      <c r="V12" t="s">
        <v>37</v>
      </c>
      <c r="W12" t="s">
        <v>36</v>
      </c>
      <c r="X12" t="s">
        <v>36</v>
      </c>
      <c r="Y12" t="s">
        <v>42</v>
      </c>
      <c r="Z12" t="s">
        <v>42</v>
      </c>
      <c r="AA12" t="s">
        <v>42</v>
      </c>
      <c r="AB12" t="s">
        <v>37</v>
      </c>
      <c r="AC12" t="s">
        <v>37</v>
      </c>
      <c r="AD12" t="s">
        <v>37</v>
      </c>
      <c r="AE12" t="s">
        <v>37</v>
      </c>
      <c r="AF12" t="s">
        <v>37</v>
      </c>
      <c r="AG12" t="s">
        <v>37</v>
      </c>
      <c r="AH12" t="s">
        <v>37</v>
      </c>
      <c r="AI12" t="s">
        <v>42</v>
      </c>
      <c r="AJ12" t="s">
        <v>43</v>
      </c>
      <c r="AK12" t="s">
        <v>47</v>
      </c>
      <c r="AL12" t="s">
        <v>56</v>
      </c>
    </row>
    <row r="13" spans="1:38" x14ac:dyDescent="0.25">
      <c r="A13">
        <v>14</v>
      </c>
      <c r="B13" s="1">
        <v>46070.342037037</v>
      </c>
      <c r="C13" s="1">
        <v>46070.344537037003</v>
      </c>
      <c r="D13" t="s">
        <v>33</v>
      </c>
      <c r="F13" s="1"/>
      <c r="G13" t="s">
        <v>35</v>
      </c>
      <c r="H13" t="s">
        <v>251</v>
      </c>
      <c r="I13" t="s">
        <v>251</v>
      </c>
      <c r="J13" t="s">
        <v>251</v>
      </c>
      <c r="K13" t="s">
        <v>37</v>
      </c>
      <c r="L13" t="s">
        <v>36</v>
      </c>
      <c r="M13" t="s">
        <v>42</v>
      </c>
      <c r="O13" t="s">
        <v>38</v>
      </c>
      <c r="P13" t="s">
        <v>39</v>
      </c>
      <c r="Q13" t="s">
        <v>37</v>
      </c>
      <c r="R13" t="s">
        <v>40</v>
      </c>
      <c r="S13" t="s">
        <v>42</v>
      </c>
      <c r="T13" t="s">
        <v>42</v>
      </c>
      <c r="U13" t="s">
        <v>36</v>
      </c>
      <c r="V13" t="s">
        <v>42</v>
      </c>
      <c r="W13" t="s">
        <v>36</v>
      </c>
      <c r="X13" t="s">
        <v>40</v>
      </c>
      <c r="Y13" t="s">
        <v>36</v>
      </c>
      <c r="Z13" t="s">
        <v>36</v>
      </c>
      <c r="AA13" t="s">
        <v>36</v>
      </c>
      <c r="AB13" t="s">
        <v>36</v>
      </c>
      <c r="AC13" t="s">
        <v>42</v>
      </c>
      <c r="AD13" t="s">
        <v>42</v>
      </c>
      <c r="AE13" t="s">
        <v>37</v>
      </c>
      <c r="AF13" t="s">
        <v>42</v>
      </c>
      <c r="AG13" t="s">
        <v>37</v>
      </c>
      <c r="AH13" t="s">
        <v>36</v>
      </c>
      <c r="AI13" t="s">
        <v>36</v>
      </c>
      <c r="AJ13" t="s">
        <v>53</v>
      </c>
      <c r="AK13" t="s">
        <v>47</v>
      </c>
    </row>
    <row r="14" spans="1:38" x14ac:dyDescent="0.25">
      <c r="A14">
        <v>15</v>
      </c>
      <c r="B14" s="1">
        <v>46070.340509259302</v>
      </c>
      <c r="C14" s="1">
        <v>46070.344791666699</v>
      </c>
      <c r="D14" t="s">
        <v>33</v>
      </c>
      <c r="F14" s="1"/>
      <c r="G14" t="s">
        <v>35</v>
      </c>
      <c r="H14" t="s">
        <v>251</v>
      </c>
      <c r="I14" t="s">
        <v>251</v>
      </c>
      <c r="J14" t="s">
        <v>251</v>
      </c>
      <c r="K14" t="s">
        <v>41</v>
      </c>
      <c r="L14" t="s">
        <v>36</v>
      </c>
      <c r="M14" t="s">
        <v>36</v>
      </c>
      <c r="O14" t="s">
        <v>58</v>
      </c>
      <c r="P14" t="s">
        <v>46</v>
      </c>
      <c r="Q14" t="s">
        <v>42</v>
      </c>
      <c r="R14" t="s">
        <v>37</v>
      </c>
      <c r="S14" t="s">
        <v>42</v>
      </c>
      <c r="T14" t="s">
        <v>41</v>
      </c>
      <c r="U14" t="s">
        <v>41</v>
      </c>
      <c r="V14" t="s">
        <v>36</v>
      </c>
      <c r="W14" t="s">
        <v>36</v>
      </c>
      <c r="X14" t="s">
        <v>37</v>
      </c>
      <c r="Y14" t="s">
        <v>37</v>
      </c>
      <c r="Z14" t="s">
        <v>37</v>
      </c>
      <c r="AA14" t="s">
        <v>37</v>
      </c>
      <c r="AB14" t="s">
        <v>42</v>
      </c>
      <c r="AC14" t="s">
        <v>36</v>
      </c>
      <c r="AD14" t="s">
        <v>40</v>
      </c>
      <c r="AE14" t="s">
        <v>42</v>
      </c>
      <c r="AF14" t="s">
        <v>40</v>
      </c>
      <c r="AG14" t="s">
        <v>37</v>
      </c>
      <c r="AH14" t="s">
        <v>42</v>
      </c>
      <c r="AI14" t="s">
        <v>36</v>
      </c>
      <c r="AJ14" t="s">
        <v>43</v>
      </c>
      <c r="AK14" t="s">
        <v>47</v>
      </c>
    </row>
    <row r="15" spans="1:38" x14ac:dyDescent="0.25">
      <c r="A15">
        <v>16</v>
      </c>
      <c r="B15" s="1">
        <v>46070.341261574104</v>
      </c>
      <c r="C15" s="1">
        <v>46070.345787036997</v>
      </c>
      <c r="D15" t="s">
        <v>33</v>
      </c>
      <c r="F15" s="1"/>
      <c r="G15" t="s">
        <v>35</v>
      </c>
      <c r="H15" t="s">
        <v>251</v>
      </c>
      <c r="I15" t="s">
        <v>251</v>
      </c>
      <c r="J15" t="s">
        <v>251</v>
      </c>
      <c r="K15" t="s">
        <v>41</v>
      </c>
      <c r="L15" t="s">
        <v>41</v>
      </c>
      <c r="M15" t="s">
        <v>40</v>
      </c>
      <c r="O15" t="s">
        <v>59</v>
      </c>
      <c r="P15" t="s">
        <v>60</v>
      </c>
      <c r="Q15" t="s">
        <v>40</v>
      </c>
      <c r="R15" t="s">
        <v>40</v>
      </c>
      <c r="S15" t="s">
        <v>37</v>
      </c>
      <c r="T15" t="s">
        <v>36</v>
      </c>
      <c r="U15" t="s">
        <v>41</v>
      </c>
      <c r="V15" t="s">
        <v>37</v>
      </c>
      <c r="W15" t="s">
        <v>42</v>
      </c>
      <c r="X15" t="s">
        <v>37</v>
      </c>
      <c r="Y15" t="s">
        <v>37</v>
      </c>
      <c r="Z15" t="s">
        <v>37</v>
      </c>
      <c r="AA15" t="s">
        <v>37</v>
      </c>
      <c r="AB15" t="s">
        <v>37</v>
      </c>
      <c r="AC15" t="s">
        <v>37</v>
      </c>
      <c r="AD15" t="s">
        <v>42</v>
      </c>
      <c r="AE15" t="s">
        <v>37</v>
      </c>
      <c r="AF15" t="s">
        <v>42</v>
      </c>
      <c r="AG15" t="s">
        <v>37</v>
      </c>
      <c r="AH15" t="s">
        <v>37</v>
      </c>
      <c r="AI15" t="s">
        <v>37</v>
      </c>
      <c r="AJ15" t="s">
        <v>43</v>
      </c>
      <c r="AK15" t="s">
        <v>47</v>
      </c>
    </row>
    <row r="16" spans="1:38" x14ac:dyDescent="0.25">
      <c r="A16">
        <v>17</v>
      </c>
      <c r="B16" s="1">
        <v>46070.336458333302</v>
      </c>
      <c r="C16" s="1">
        <v>46070.345844907402</v>
      </c>
      <c r="D16" t="s">
        <v>33</v>
      </c>
      <c r="F16" s="1"/>
      <c r="G16" t="s">
        <v>35</v>
      </c>
      <c r="H16" t="s">
        <v>251</v>
      </c>
      <c r="I16" t="s">
        <v>251</v>
      </c>
      <c r="J16" t="s">
        <v>251</v>
      </c>
      <c r="K16" t="s">
        <v>41</v>
      </c>
      <c r="L16" t="s">
        <v>41</v>
      </c>
      <c r="M16" t="s">
        <v>41</v>
      </c>
      <c r="N16" t="s">
        <v>61</v>
      </c>
      <c r="O16" t="s">
        <v>38</v>
      </c>
      <c r="P16" t="s">
        <v>60</v>
      </c>
      <c r="Q16" t="s">
        <v>42</v>
      </c>
      <c r="R16" t="s">
        <v>37</v>
      </c>
      <c r="S16" t="s">
        <v>40</v>
      </c>
      <c r="T16" t="s">
        <v>36</v>
      </c>
      <c r="U16" t="s">
        <v>42</v>
      </c>
      <c r="V16" t="s">
        <v>36</v>
      </c>
      <c r="W16" t="s">
        <v>42</v>
      </c>
      <c r="X16" t="s">
        <v>37</v>
      </c>
      <c r="Y16" t="s">
        <v>37</v>
      </c>
      <c r="Z16" t="s">
        <v>36</v>
      </c>
      <c r="AA16" t="s">
        <v>40</v>
      </c>
      <c r="AB16" t="s">
        <v>42</v>
      </c>
      <c r="AC16" t="s">
        <v>42</v>
      </c>
      <c r="AD16" t="s">
        <v>36</v>
      </c>
      <c r="AE16" t="s">
        <v>42</v>
      </c>
      <c r="AF16" t="s">
        <v>42</v>
      </c>
      <c r="AG16" t="s">
        <v>37</v>
      </c>
      <c r="AH16" t="s">
        <v>37</v>
      </c>
      <c r="AI16" t="s">
        <v>40</v>
      </c>
      <c r="AJ16" t="s">
        <v>43</v>
      </c>
      <c r="AK16" t="s">
        <v>54</v>
      </c>
      <c r="AL16" t="s">
        <v>62</v>
      </c>
    </row>
    <row r="17" spans="1:38" x14ac:dyDescent="0.25">
      <c r="A17">
        <v>18</v>
      </c>
      <c r="B17" s="1">
        <v>46070.343958333302</v>
      </c>
      <c r="C17" s="1">
        <v>46070.346296296302</v>
      </c>
      <c r="D17" t="s">
        <v>33</v>
      </c>
      <c r="F17" s="1"/>
      <c r="G17" t="s">
        <v>35</v>
      </c>
      <c r="H17" t="s">
        <v>251</v>
      </c>
      <c r="I17" t="s">
        <v>251</v>
      </c>
      <c r="J17" t="s">
        <v>251</v>
      </c>
      <c r="K17" t="s">
        <v>41</v>
      </c>
      <c r="L17" t="s">
        <v>41</v>
      </c>
      <c r="M17" t="s">
        <v>41</v>
      </c>
      <c r="O17" t="s">
        <v>63</v>
      </c>
      <c r="P17" t="s">
        <v>46</v>
      </c>
      <c r="Q17" t="s">
        <v>37</v>
      </c>
      <c r="R17" t="s">
        <v>37</v>
      </c>
      <c r="S17" t="s">
        <v>42</v>
      </c>
      <c r="T17" t="s">
        <v>41</v>
      </c>
      <c r="U17" t="s">
        <v>36</v>
      </c>
      <c r="V17" t="s">
        <v>42</v>
      </c>
      <c r="W17" t="s">
        <v>36</v>
      </c>
      <c r="X17" t="s">
        <v>37</v>
      </c>
      <c r="Y17" t="s">
        <v>37</v>
      </c>
      <c r="Z17" t="s">
        <v>42</v>
      </c>
      <c r="AA17" t="s">
        <v>37</v>
      </c>
      <c r="AB17" t="s">
        <v>37</v>
      </c>
      <c r="AC17" t="s">
        <v>42</v>
      </c>
      <c r="AD17" t="s">
        <v>36</v>
      </c>
      <c r="AE17" t="s">
        <v>37</v>
      </c>
      <c r="AF17" t="s">
        <v>41</v>
      </c>
      <c r="AG17" t="s">
        <v>37</v>
      </c>
      <c r="AH17" t="s">
        <v>42</v>
      </c>
      <c r="AI17" t="s">
        <v>37</v>
      </c>
      <c r="AJ17" t="s">
        <v>43</v>
      </c>
      <c r="AK17" t="s">
        <v>54</v>
      </c>
    </row>
    <row r="18" spans="1:38" x14ac:dyDescent="0.25">
      <c r="A18">
        <v>19</v>
      </c>
      <c r="B18" s="1">
        <v>46070.340925925899</v>
      </c>
      <c r="C18" s="1">
        <v>46070.346296296302</v>
      </c>
      <c r="D18" t="s">
        <v>33</v>
      </c>
      <c r="F18" s="1"/>
      <c r="G18" t="s">
        <v>35</v>
      </c>
      <c r="H18" t="s">
        <v>251</v>
      </c>
      <c r="I18" t="s">
        <v>251</v>
      </c>
      <c r="J18" t="s">
        <v>251</v>
      </c>
      <c r="K18" t="s">
        <v>41</v>
      </c>
      <c r="L18" t="s">
        <v>41</v>
      </c>
      <c r="M18" t="s">
        <v>41</v>
      </c>
      <c r="O18" t="s">
        <v>64</v>
      </c>
      <c r="P18" t="s">
        <v>39</v>
      </c>
      <c r="Q18" t="s">
        <v>42</v>
      </c>
      <c r="R18" t="s">
        <v>42</v>
      </c>
      <c r="S18" t="s">
        <v>36</v>
      </c>
      <c r="T18" t="s">
        <v>42</v>
      </c>
      <c r="U18" t="s">
        <v>41</v>
      </c>
      <c r="V18" t="s">
        <v>42</v>
      </c>
      <c r="W18" t="s">
        <v>42</v>
      </c>
      <c r="X18" t="s">
        <v>42</v>
      </c>
      <c r="Y18" t="s">
        <v>42</v>
      </c>
      <c r="Z18" t="s">
        <v>42</v>
      </c>
      <c r="AA18" t="s">
        <v>37</v>
      </c>
      <c r="AB18" t="s">
        <v>37</v>
      </c>
      <c r="AC18" t="s">
        <v>36</v>
      </c>
      <c r="AD18" t="s">
        <v>37</v>
      </c>
      <c r="AE18" t="s">
        <v>37</v>
      </c>
      <c r="AF18" t="s">
        <v>42</v>
      </c>
      <c r="AG18" t="s">
        <v>37</v>
      </c>
      <c r="AH18" t="s">
        <v>42</v>
      </c>
      <c r="AI18" t="s">
        <v>42</v>
      </c>
      <c r="AJ18" t="s">
        <v>43</v>
      </c>
      <c r="AK18" t="s">
        <v>50</v>
      </c>
    </row>
    <row r="19" spans="1:38" x14ac:dyDescent="0.25">
      <c r="A19">
        <v>21</v>
      </c>
      <c r="B19" s="1">
        <v>46070.341215277796</v>
      </c>
      <c r="C19" s="1">
        <v>46070.348784722199</v>
      </c>
      <c r="D19" t="s">
        <v>33</v>
      </c>
      <c r="F19" s="1"/>
      <c r="G19" t="s">
        <v>35</v>
      </c>
      <c r="H19" t="s">
        <v>251</v>
      </c>
      <c r="I19" t="s">
        <v>251</v>
      </c>
      <c r="J19" t="s">
        <v>251</v>
      </c>
      <c r="K19" t="s">
        <v>41</v>
      </c>
      <c r="L19" t="s">
        <v>40</v>
      </c>
      <c r="M19" t="s">
        <v>36</v>
      </c>
      <c r="N19" t="s">
        <v>65</v>
      </c>
      <c r="O19" t="s">
        <v>38</v>
      </c>
      <c r="P19" t="s">
        <v>46</v>
      </c>
      <c r="Q19" t="s">
        <v>42</v>
      </c>
      <c r="R19" t="s">
        <v>42</v>
      </c>
      <c r="S19" t="s">
        <v>41</v>
      </c>
      <c r="T19" t="s">
        <v>41</v>
      </c>
      <c r="U19" t="s">
        <v>41</v>
      </c>
      <c r="V19" t="s">
        <v>36</v>
      </c>
      <c r="W19" t="s">
        <v>36</v>
      </c>
      <c r="X19" t="s">
        <v>42</v>
      </c>
      <c r="Y19" t="s">
        <v>42</v>
      </c>
      <c r="Z19" t="s">
        <v>41</v>
      </c>
      <c r="AA19" t="s">
        <v>40</v>
      </c>
      <c r="AB19" t="s">
        <v>40</v>
      </c>
      <c r="AC19" t="s">
        <v>41</v>
      </c>
      <c r="AD19" t="s">
        <v>42</v>
      </c>
      <c r="AE19" t="s">
        <v>37</v>
      </c>
      <c r="AF19" t="s">
        <v>40</v>
      </c>
      <c r="AG19" t="s">
        <v>37</v>
      </c>
      <c r="AH19" t="s">
        <v>37</v>
      </c>
      <c r="AI19" t="s">
        <v>36</v>
      </c>
      <c r="AJ19" t="s">
        <v>43</v>
      </c>
      <c r="AK19" t="s">
        <v>66</v>
      </c>
    </row>
    <row r="20" spans="1:38" x14ac:dyDescent="0.25">
      <c r="A20">
        <v>22</v>
      </c>
      <c r="B20" s="1">
        <v>46070.346828703703</v>
      </c>
      <c r="C20" s="1">
        <v>46070.3492708333</v>
      </c>
      <c r="D20" t="s">
        <v>33</v>
      </c>
      <c r="F20" s="1"/>
      <c r="G20" t="s">
        <v>35</v>
      </c>
      <c r="H20" t="s">
        <v>251</v>
      </c>
      <c r="I20" t="s">
        <v>251</v>
      </c>
      <c r="J20" t="s">
        <v>251</v>
      </c>
      <c r="K20" t="s">
        <v>41</v>
      </c>
      <c r="L20" t="s">
        <v>40</v>
      </c>
      <c r="M20" t="s">
        <v>36</v>
      </c>
      <c r="O20" t="s">
        <v>38</v>
      </c>
      <c r="P20" t="s">
        <v>46</v>
      </c>
      <c r="Q20" t="s">
        <v>40</v>
      </c>
      <c r="R20" t="s">
        <v>42</v>
      </c>
      <c r="S20" t="s">
        <v>41</v>
      </c>
      <c r="T20" t="s">
        <v>36</v>
      </c>
      <c r="U20" t="s">
        <v>36</v>
      </c>
      <c r="V20" t="s">
        <v>42</v>
      </c>
      <c r="W20" t="s">
        <v>42</v>
      </c>
      <c r="X20" t="s">
        <v>42</v>
      </c>
      <c r="Y20" t="s">
        <v>37</v>
      </c>
      <c r="Z20" t="s">
        <v>42</v>
      </c>
      <c r="AA20" t="s">
        <v>40</v>
      </c>
      <c r="AB20" t="s">
        <v>42</v>
      </c>
      <c r="AC20" t="s">
        <v>40</v>
      </c>
      <c r="AD20" t="s">
        <v>41</v>
      </c>
      <c r="AE20" t="s">
        <v>36</v>
      </c>
      <c r="AF20" t="s">
        <v>36</v>
      </c>
      <c r="AG20" t="s">
        <v>42</v>
      </c>
      <c r="AH20" t="s">
        <v>42</v>
      </c>
      <c r="AI20" t="s">
        <v>37</v>
      </c>
      <c r="AJ20" t="s">
        <v>43</v>
      </c>
      <c r="AK20" t="s">
        <v>54</v>
      </c>
    </row>
    <row r="21" spans="1:38" x14ac:dyDescent="0.25">
      <c r="A21">
        <v>23</v>
      </c>
      <c r="B21" s="1">
        <v>46070.345138888901</v>
      </c>
      <c r="C21" s="1">
        <v>46070.349409722199</v>
      </c>
      <c r="D21" t="s">
        <v>33</v>
      </c>
      <c r="F21" s="1"/>
      <c r="G21" t="s">
        <v>35</v>
      </c>
      <c r="H21" t="s">
        <v>251</v>
      </c>
      <c r="I21" t="s">
        <v>251</v>
      </c>
      <c r="J21" t="s">
        <v>251</v>
      </c>
      <c r="K21" t="s">
        <v>41</v>
      </c>
      <c r="L21" t="s">
        <v>36</v>
      </c>
      <c r="M21" t="s">
        <v>40</v>
      </c>
      <c r="O21" t="s">
        <v>38</v>
      </c>
      <c r="P21" t="s">
        <v>67</v>
      </c>
      <c r="Q21" t="s">
        <v>37</v>
      </c>
      <c r="R21" t="s">
        <v>42</v>
      </c>
      <c r="S21" t="s">
        <v>36</v>
      </c>
      <c r="T21" t="s">
        <v>41</v>
      </c>
      <c r="U21" t="s">
        <v>41</v>
      </c>
      <c r="V21" t="s">
        <v>42</v>
      </c>
      <c r="W21" t="s">
        <v>42</v>
      </c>
      <c r="X21" t="s">
        <v>42</v>
      </c>
      <c r="Y21" t="s">
        <v>37</v>
      </c>
      <c r="Z21" t="s">
        <v>36</v>
      </c>
      <c r="AA21" t="s">
        <v>36</v>
      </c>
      <c r="AB21" t="s">
        <v>42</v>
      </c>
      <c r="AC21" t="s">
        <v>42</v>
      </c>
      <c r="AD21" t="s">
        <v>36</v>
      </c>
      <c r="AE21" t="s">
        <v>37</v>
      </c>
      <c r="AF21" t="s">
        <v>42</v>
      </c>
      <c r="AG21" t="s">
        <v>42</v>
      </c>
      <c r="AH21" t="s">
        <v>42</v>
      </c>
      <c r="AI21" t="s">
        <v>36</v>
      </c>
      <c r="AJ21" t="s">
        <v>53</v>
      </c>
      <c r="AK21" t="s">
        <v>54</v>
      </c>
    </row>
    <row r="22" spans="1:38" x14ac:dyDescent="0.25">
      <c r="A22">
        <v>25</v>
      </c>
      <c r="B22" s="1">
        <v>46070.347916666702</v>
      </c>
      <c r="C22" s="1">
        <v>46070.351122685199</v>
      </c>
      <c r="D22" t="s">
        <v>33</v>
      </c>
      <c r="F22" s="1"/>
      <c r="G22" t="s">
        <v>35</v>
      </c>
      <c r="H22" t="s">
        <v>251</v>
      </c>
      <c r="I22" t="s">
        <v>251</v>
      </c>
      <c r="J22" t="s">
        <v>251</v>
      </c>
      <c r="K22" t="s">
        <v>41</v>
      </c>
      <c r="L22" t="s">
        <v>42</v>
      </c>
      <c r="M22" t="s">
        <v>41</v>
      </c>
      <c r="N22" t="s">
        <v>68</v>
      </c>
      <c r="O22" t="s">
        <v>48</v>
      </c>
      <c r="P22" t="s">
        <v>46</v>
      </c>
      <c r="Q22" t="s">
        <v>42</v>
      </c>
      <c r="R22" t="s">
        <v>42</v>
      </c>
      <c r="S22" t="s">
        <v>36</v>
      </c>
      <c r="T22" t="s">
        <v>41</v>
      </c>
      <c r="U22" t="s">
        <v>41</v>
      </c>
      <c r="V22" t="s">
        <v>42</v>
      </c>
      <c r="W22" t="s">
        <v>42</v>
      </c>
      <c r="X22" t="s">
        <v>42</v>
      </c>
      <c r="Y22" t="s">
        <v>42</v>
      </c>
      <c r="Z22" t="s">
        <v>37</v>
      </c>
      <c r="AA22" t="s">
        <v>37</v>
      </c>
      <c r="AB22" t="s">
        <v>37</v>
      </c>
      <c r="AC22" t="s">
        <v>42</v>
      </c>
      <c r="AD22" t="s">
        <v>37</v>
      </c>
      <c r="AE22" t="s">
        <v>37</v>
      </c>
      <c r="AF22" t="s">
        <v>36</v>
      </c>
      <c r="AG22" t="s">
        <v>37</v>
      </c>
      <c r="AH22" t="s">
        <v>37</v>
      </c>
      <c r="AI22" t="s">
        <v>37</v>
      </c>
      <c r="AJ22" t="s">
        <v>43</v>
      </c>
      <c r="AK22" t="s">
        <v>50</v>
      </c>
    </row>
    <row r="23" spans="1:38" x14ac:dyDescent="0.25">
      <c r="A23">
        <v>26</v>
      </c>
      <c r="B23" s="1">
        <v>46070.3494907407</v>
      </c>
      <c r="C23" s="1">
        <v>46070.3519675926</v>
      </c>
      <c r="D23" t="s">
        <v>33</v>
      </c>
      <c r="F23" s="1"/>
      <c r="G23" t="s">
        <v>35</v>
      </c>
      <c r="H23" t="s">
        <v>251</v>
      </c>
      <c r="I23" t="s">
        <v>251</v>
      </c>
      <c r="J23" t="s">
        <v>251</v>
      </c>
      <c r="K23" t="s">
        <v>36</v>
      </c>
      <c r="L23" t="s">
        <v>36</v>
      </c>
      <c r="M23" t="s">
        <v>41</v>
      </c>
      <c r="N23" t="s">
        <v>69</v>
      </c>
      <c r="O23" t="s">
        <v>48</v>
      </c>
      <c r="P23" t="s">
        <v>46</v>
      </c>
      <c r="Q23" t="s">
        <v>37</v>
      </c>
      <c r="R23" t="s">
        <v>37</v>
      </c>
      <c r="S23" t="s">
        <v>40</v>
      </c>
      <c r="T23" t="s">
        <v>36</v>
      </c>
      <c r="U23" t="s">
        <v>41</v>
      </c>
      <c r="V23" t="s">
        <v>40</v>
      </c>
      <c r="W23" t="s">
        <v>36</v>
      </c>
      <c r="X23" t="s">
        <v>42</v>
      </c>
      <c r="Y23" t="s">
        <v>37</v>
      </c>
      <c r="Z23" t="s">
        <v>37</v>
      </c>
      <c r="AA23" t="s">
        <v>37</v>
      </c>
      <c r="AB23" t="s">
        <v>37</v>
      </c>
      <c r="AC23" t="s">
        <v>42</v>
      </c>
      <c r="AD23" t="s">
        <v>40</v>
      </c>
      <c r="AE23" t="s">
        <v>42</v>
      </c>
      <c r="AF23" t="s">
        <v>42</v>
      </c>
      <c r="AG23" t="s">
        <v>42</v>
      </c>
      <c r="AH23" t="s">
        <v>42</v>
      </c>
      <c r="AI23" t="s">
        <v>42</v>
      </c>
      <c r="AJ23" t="s">
        <v>43</v>
      </c>
      <c r="AK23" t="s">
        <v>54</v>
      </c>
    </row>
    <row r="24" spans="1:38" x14ac:dyDescent="0.25">
      <c r="A24">
        <v>28</v>
      </c>
      <c r="B24" s="1">
        <v>46070.348807870403</v>
      </c>
      <c r="C24" s="1">
        <v>46070.353252314802</v>
      </c>
      <c r="D24" t="s">
        <v>33</v>
      </c>
      <c r="F24" s="1"/>
      <c r="G24" t="s">
        <v>35</v>
      </c>
      <c r="H24" t="s">
        <v>251</v>
      </c>
      <c r="I24" t="s">
        <v>251</v>
      </c>
      <c r="J24" t="s">
        <v>251</v>
      </c>
      <c r="K24" t="s">
        <v>36</v>
      </c>
      <c r="L24" t="s">
        <v>41</v>
      </c>
      <c r="M24" t="s">
        <v>36</v>
      </c>
      <c r="O24" t="s">
        <v>58</v>
      </c>
      <c r="P24" t="s">
        <v>46</v>
      </c>
      <c r="Q24" t="s">
        <v>37</v>
      </c>
      <c r="R24" t="s">
        <v>42</v>
      </c>
      <c r="S24" t="s">
        <v>42</v>
      </c>
      <c r="T24" t="s">
        <v>40</v>
      </c>
      <c r="U24" t="s">
        <v>41</v>
      </c>
      <c r="V24" t="s">
        <v>37</v>
      </c>
      <c r="W24" t="s">
        <v>41</v>
      </c>
      <c r="X24" t="s">
        <v>37</v>
      </c>
      <c r="Y24" t="s">
        <v>42</v>
      </c>
      <c r="Z24" t="s">
        <v>42</v>
      </c>
      <c r="AA24" t="s">
        <v>37</v>
      </c>
      <c r="AB24" t="s">
        <v>37</v>
      </c>
      <c r="AC24" t="s">
        <v>37</v>
      </c>
      <c r="AD24" t="s">
        <v>42</v>
      </c>
      <c r="AE24" t="s">
        <v>37</v>
      </c>
      <c r="AF24" t="s">
        <v>37</v>
      </c>
      <c r="AG24" t="s">
        <v>37</v>
      </c>
      <c r="AH24" t="s">
        <v>42</v>
      </c>
      <c r="AI24" t="s">
        <v>42</v>
      </c>
      <c r="AJ24" t="s">
        <v>43</v>
      </c>
      <c r="AK24" t="s">
        <v>47</v>
      </c>
    </row>
    <row r="25" spans="1:38" x14ac:dyDescent="0.25">
      <c r="A25">
        <v>30</v>
      </c>
      <c r="B25" s="1">
        <v>46070.349965277797</v>
      </c>
      <c r="C25" s="1">
        <v>46070.353391203702</v>
      </c>
      <c r="D25" t="s">
        <v>33</v>
      </c>
      <c r="F25" s="1"/>
      <c r="G25" t="s">
        <v>35</v>
      </c>
      <c r="H25" t="s">
        <v>251</v>
      </c>
      <c r="I25" t="s">
        <v>251</v>
      </c>
      <c r="J25" t="s">
        <v>251</v>
      </c>
      <c r="K25" t="s">
        <v>41</v>
      </c>
      <c r="L25" t="s">
        <v>41</v>
      </c>
      <c r="M25" t="s">
        <v>41</v>
      </c>
      <c r="O25" t="s">
        <v>38</v>
      </c>
      <c r="P25" t="s">
        <v>46</v>
      </c>
      <c r="Q25" t="s">
        <v>42</v>
      </c>
      <c r="R25" t="s">
        <v>36</v>
      </c>
      <c r="S25" t="s">
        <v>40</v>
      </c>
      <c r="T25" t="s">
        <v>36</v>
      </c>
      <c r="U25" t="s">
        <v>40</v>
      </c>
      <c r="V25" t="s">
        <v>36</v>
      </c>
      <c r="W25" t="s">
        <v>36</v>
      </c>
      <c r="X25" t="s">
        <v>41</v>
      </c>
      <c r="Y25" t="s">
        <v>41</v>
      </c>
      <c r="Z25" t="s">
        <v>41</v>
      </c>
      <c r="AA25" t="s">
        <v>37</v>
      </c>
      <c r="AB25" t="s">
        <v>36</v>
      </c>
      <c r="AC25" t="s">
        <v>36</v>
      </c>
      <c r="AD25" t="s">
        <v>42</v>
      </c>
      <c r="AE25" t="s">
        <v>37</v>
      </c>
      <c r="AF25" t="s">
        <v>36</v>
      </c>
      <c r="AG25" t="s">
        <v>42</v>
      </c>
      <c r="AH25" t="s">
        <v>36</v>
      </c>
      <c r="AI25" t="s">
        <v>36</v>
      </c>
      <c r="AJ25" t="s">
        <v>43</v>
      </c>
      <c r="AK25" t="s">
        <v>50</v>
      </c>
    </row>
    <row r="26" spans="1:38" x14ac:dyDescent="0.25">
      <c r="A26">
        <v>31</v>
      </c>
      <c r="B26" s="1">
        <v>46070.343495370398</v>
      </c>
      <c r="C26" s="1">
        <v>46070.354027777801</v>
      </c>
      <c r="D26" t="s">
        <v>33</v>
      </c>
      <c r="F26" s="1"/>
      <c r="G26" t="s">
        <v>35</v>
      </c>
      <c r="H26" t="s">
        <v>251</v>
      </c>
      <c r="I26" t="s">
        <v>251</v>
      </c>
      <c r="J26" t="s">
        <v>251</v>
      </c>
      <c r="K26" t="s">
        <v>42</v>
      </c>
      <c r="L26" t="s">
        <v>37</v>
      </c>
      <c r="M26" t="s">
        <v>37</v>
      </c>
      <c r="O26" t="s">
        <v>38</v>
      </c>
      <c r="P26" t="s">
        <v>49</v>
      </c>
      <c r="Q26" t="s">
        <v>42</v>
      </c>
      <c r="R26" t="s">
        <v>36</v>
      </c>
      <c r="S26" t="s">
        <v>42</v>
      </c>
      <c r="T26" t="s">
        <v>37</v>
      </c>
      <c r="U26" t="s">
        <v>36</v>
      </c>
      <c r="V26" t="s">
        <v>37</v>
      </c>
      <c r="W26" t="s">
        <v>42</v>
      </c>
      <c r="X26" t="s">
        <v>36</v>
      </c>
      <c r="Y26" t="s">
        <v>36</v>
      </c>
      <c r="Z26" t="s">
        <v>37</v>
      </c>
      <c r="AA26" t="s">
        <v>37</v>
      </c>
      <c r="AB26" t="s">
        <v>37</v>
      </c>
      <c r="AC26" t="s">
        <v>37</v>
      </c>
      <c r="AD26" t="s">
        <v>37</v>
      </c>
      <c r="AE26" t="s">
        <v>37</v>
      </c>
      <c r="AF26" t="s">
        <v>37</v>
      </c>
      <c r="AG26" t="s">
        <v>37</v>
      </c>
      <c r="AH26" t="s">
        <v>37</v>
      </c>
      <c r="AI26" t="s">
        <v>37</v>
      </c>
      <c r="AJ26" t="s">
        <v>57</v>
      </c>
      <c r="AK26" t="s">
        <v>47</v>
      </c>
    </row>
    <row r="27" spans="1:38" x14ac:dyDescent="0.25">
      <c r="A27">
        <v>32</v>
      </c>
      <c r="B27" s="1">
        <v>46070.348831018498</v>
      </c>
      <c r="C27" s="1">
        <v>46070.354155092602</v>
      </c>
      <c r="D27" t="s">
        <v>33</v>
      </c>
      <c r="F27" s="1"/>
      <c r="G27" t="s">
        <v>35</v>
      </c>
      <c r="H27" t="s">
        <v>251</v>
      </c>
      <c r="I27" t="s">
        <v>251</v>
      </c>
      <c r="J27" t="s">
        <v>251</v>
      </c>
      <c r="K27" t="s">
        <v>42</v>
      </c>
      <c r="L27" t="s">
        <v>36</v>
      </c>
      <c r="M27" t="s">
        <v>36</v>
      </c>
      <c r="O27" t="s">
        <v>38</v>
      </c>
      <c r="P27" t="s">
        <v>70</v>
      </c>
      <c r="Q27" t="s">
        <v>37</v>
      </c>
      <c r="R27" t="s">
        <v>36</v>
      </c>
      <c r="S27" t="s">
        <v>42</v>
      </c>
      <c r="T27" t="s">
        <v>42</v>
      </c>
      <c r="U27" t="s">
        <v>42</v>
      </c>
      <c r="V27" t="s">
        <v>42</v>
      </c>
      <c r="W27" t="s">
        <v>42</v>
      </c>
      <c r="X27" t="s">
        <v>36</v>
      </c>
      <c r="Y27" t="s">
        <v>41</v>
      </c>
      <c r="Z27" t="s">
        <v>41</v>
      </c>
      <c r="AA27" t="s">
        <v>42</v>
      </c>
      <c r="AB27" t="s">
        <v>36</v>
      </c>
      <c r="AC27" t="s">
        <v>42</v>
      </c>
      <c r="AD27" t="s">
        <v>42</v>
      </c>
      <c r="AE27" t="s">
        <v>37</v>
      </c>
      <c r="AF27" t="s">
        <v>42</v>
      </c>
      <c r="AG27" t="s">
        <v>40</v>
      </c>
      <c r="AH27" t="s">
        <v>36</v>
      </c>
      <c r="AI27" t="s">
        <v>37</v>
      </c>
      <c r="AJ27" t="s">
        <v>43</v>
      </c>
      <c r="AK27" t="s">
        <v>66</v>
      </c>
    </row>
    <row r="28" spans="1:38" x14ac:dyDescent="0.25">
      <c r="A28">
        <v>33</v>
      </c>
      <c r="B28" s="1">
        <v>46070.351412037002</v>
      </c>
      <c r="C28" s="1">
        <v>46070.354548611103</v>
      </c>
      <c r="D28" t="s">
        <v>33</v>
      </c>
      <c r="F28" s="1"/>
      <c r="G28" t="s">
        <v>35</v>
      </c>
      <c r="H28" t="s">
        <v>251</v>
      </c>
      <c r="I28" t="s">
        <v>251</v>
      </c>
      <c r="J28" t="s">
        <v>251</v>
      </c>
      <c r="K28" t="s">
        <v>36</v>
      </c>
      <c r="L28" t="s">
        <v>41</v>
      </c>
      <c r="M28" t="s">
        <v>36</v>
      </c>
      <c r="O28" t="s">
        <v>48</v>
      </c>
      <c r="P28" t="s">
        <v>46</v>
      </c>
      <c r="Q28" t="s">
        <v>42</v>
      </c>
      <c r="R28" t="s">
        <v>37</v>
      </c>
      <c r="S28" t="s">
        <v>36</v>
      </c>
      <c r="T28" t="s">
        <v>41</v>
      </c>
      <c r="U28" t="s">
        <v>41</v>
      </c>
      <c r="V28" t="s">
        <v>41</v>
      </c>
      <c r="W28" t="s">
        <v>42</v>
      </c>
      <c r="X28" t="s">
        <v>36</v>
      </c>
      <c r="Y28" t="s">
        <v>36</v>
      </c>
      <c r="Z28" t="s">
        <v>36</v>
      </c>
      <c r="AA28" t="s">
        <v>37</v>
      </c>
      <c r="AB28" t="s">
        <v>36</v>
      </c>
      <c r="AC28" t="s">
        <v>37</v>
      </c>
      <c r="AD28" t="s">
        <v>36</v>
      </c>
      <c r="AE28" t="s">
        <v>37</v>
      </c>
      <c r="AF28" t="s">
        <v>42</v>
      </c>
      <c r="AG28" t="s">
        <v>42</v>
      </c>
      <c r="AH28" t="s">
        <v>42</v>
      </c>
      <c r="AI28" t="s">
        <v>37</v>
      </c>
      <c r="AJ28" t="s">
        <v>43</v>
      </c>
      <c r="AK28" t="s">
        <v>47</v>
      </c>
    </row>
    <row r="29" spans="1:38" x14ac:dyDescent="0.25">
      <c r="A29">
        <v>34</v>
      </c>
      <c r="B29" s="1">
        <v>46070.350312499999</v>
      </c>
      <c r="C29" s="1">
        <v>46070.355046296303</v>
      </c>
      <c r="D29" t="s">
        <v>33</v>
      </c>
      <c r="F29" s="1"/>
      <c r="G29" t="s">
        <v>35</v>
      </c>
      <c r="H29" t="s">
        <v>251</v>
      </c>
      <c r="I29" t="s">
        <v>251</v>
      </c>
      <c r="J29" t="s">
        <v>251</v>
      </c>
      <c r="K29" t="s">
        <v>36</v>
      </c>
      <c r="L29" t="s">
        <v>41</v>
      </c>
      <c r="M29" t="s">
        <v>36</v>
      </c>
      <c r="O29" t="s">
        <v>52</v>
      </c>
      <c r="P29" t="s">
        <v>67</v>
      </c>
      <c r="Q29" t="s">
        <v>37</v>
      </c>
      <c r="R29" t="s">
        <v>42</v>
      </c>
      <c r="S29" t="s">
        <v>36</v>
      </c>
      <c r="T29" t="s">
        <v>36</v>
      </c>
      <c r="U29" t="s">
        <v>36</v>
      </c>
      <c r="V29" t="s">
        <v>36</v>
      </c>
      <c r="W29" t="s">
        <v>36</v>
      </c>
      <c r="X29" t="s">
        <v>42</v>
      </c>
      <c r="Y29" t="s">
        <v>40</v>
      </c>
      <c r="Z29" t="s">
        <v>41</v>
      </c>
      <c r="AA29" t="s">
        <v>40</v>
      </c>
      <c r="AB29" t="s">
        <v>40</v>
      </c>
      <c r="AC29" t="s">
        <v>40</v>
      </c>
      <c r="AD29" t="s">
        <v>42</v>
      </c>
      <c r="AE29" t="s">
        <v>37</v>
      </c>
      <c r="AF29" t="s">
        <v>40</v>
      </c>
      <c r="AG29" t="s">
        <v>37</v>
      </c>
      <c r="AH29" t="s">
        <v>37</v>
      </c>
      <c r="AI29" t="s">
        <v>36</v>
      </c>
      <c r="AJ29" t="s">
        <v>43</v>
      </c>
      <c r="AK29" t="s">
        <v>50</v>
      </c>
      <c r="AL29" t="s">
        <v>71</v>
      </c>
    </row>
    <row r="30" spans="1:38" x14ac:dyDescent="0.25">
      <c r="A30">
        <v>35</v>
      </c>
      <c r="B30" s="1">
        <v>46070.3500810185</v>
      </c>
      <c r="C30" s="1">
        <v>46070.355300925898</v>
      </c>
      <c r="D30" t="s">
        <v>33</v>
      </c>
      <c r="F30" s="1"/>
      <c r="G30" t="s">
        <v>35</v>
      </c>
      <c r="H30" t="s">
        <v>251</v>
      </c>
      <c r="I30" t="s">
        <v>251</v>
      </c>
      <c r="J30" t="s">
        <v>251</v>
      </c>
      <c r="K30" t="s">
        <v>36</v>
      </c>
      <c r="L30" t="s">
        <v>41</v>
      </c>
      <c r="M30" t="s">
        <v>36</v>
      </c>
      <c r="N30" t="s">
        <v>72</v>
      </c>
      <c r="O30" t="s">
        <v>52</v>
      </c>
      <c r="P30" t="s">
        <v>39</v>
      </c>
      <c r="Q30" t="s">
        <v>36</v>
      </c>
      <c r="R30" t="s">
        <v>42</v>
      </c>
      <c r="S30" t="s">
        <v>42</v>
      </c>
      <c r="T30" t="s">
        <v>36</v>
      </c>
      <c r="U30" t="s">
        <v>41</v>
      </c>
      <c r="V30" t="s">
        <v>42</v>
      </c>
      <c r="W30" t="s">
        <v>42</v>
      </c>
      <c r="X30" t="s">
        <v>42</v>
      </c>
      <c r="Y30" t="s">
        <v>42</v>
      </c>
      <c r="Z30" t="s">
        <v>42</v>
      </c>
      <c r="AA30" t="s">
        <v>42</v>
      </c>
      <c r="AB30" t="s">
        <v>42</v>
      </c>
      <c r="AC30" t="s">
        <v>42</v>
      </c>
      <c r="AD30" t="s">
        <v>36</v>
      </c>
      <c r="AE30" t="s">
        <v>42</v>
      </c>
      <c r="AF30" t="s">
        <v>36</v>
      </c>
      <c r="AG30" t="s">
        <v>42</v>
      </c>
      <c r="AH30" t="s">
        <v>42</v>
      </c>
      <c r="AI30" t="s">
        <v>42</v>
      </c>
      <c r="AJ30" t="s">
        <v>43</v>
      </c>
      <c r="AK30" t="s">
        <v>66</v>
      </c>
    </row>
    <row r="31" spans="1:38" x14ac:dyDescent="0.25">
      <c r="A31">
        <v>36</v>
      </c>
      <c r="B31" s="1">
        <v>46070.3536805556</v>
      </c>
      <c r="C31" s="1">
        <v>46070.355347222197</v>
      </c>
      <c r="D31" t="s">
        <v>33</v>
      </c>
      <c r="F31" s="1"/>
      <c r="G31" t="s">
        <v>35</v>
      </c>
      <c r="H31" t="s">
        <v>251</v>
      </c>
      <c r="I31" t="s">
        <v>251</v>
      </c>
      <c r="J31" t="s">
        <v>251</v>
      </c>
      <c r="K31" t="s">
        <v>41</v>
      </c>
      <c r="L31" t="s">
        <v>41</v>
      </c>
      <c r="M31" t="s">
        <v>41</v>
      </c>
      <c r="O31" t="s">
        <v>64</v>
      </c>
      <c r="P31" t="s">
        <v>46</v>
      </c>
      <c r="Q31" t="s">
        <v>40</v>
      </c>
      <c r="R31" t="s">
        <v>37</v>
      </c>
      <c r="S31" t="s">
        <v>36</v>
      </c>
      <c r="T31" t="s">
        <v>36</v>
      </c>
      <c r="U31" t="s">
        <v>36</v>
      </c>
      <c r="V31" t="s">
        <v>40</v>
      </c>
      <c r="W31" t="s">
        <v>40</v>
      </c>
      <c r="X31" t="s">
        <v>42</v>
      </c>
      <c r="Y31" t="s">
        <v>37</v>
      </c>
      <c r="Z31" t="s">
        <v>36</v>
      </c>
      <c r="AA31" t="s">
        <v>37</v>
      </c>
      <c r="AB31" t="s">
        <v>37</v>
      </c>
      <c r="AC31" t="s">
        <v>36</v>
      </c>
      <c r="AD31" t="s">
        <v>41</v>
      </c>
      <c r="AE31" t="s">
        <v>36</v>
      </c>
      <c r="AF31" t="s">
        <v>41</v>
      </c>
      <c r="AG31" t="s">
        <v>37</v>
      </c>
      <c r="AH31" t="s">
        <v>37</v>
      </c>
      <c r="AI31" t="s">
        <v>41</v>
      </c>
      <c r="AJ31" t="s">
        <v>43</v>
      </c>
      <c r="AK31" t="s">
        <v>54</v>
      </c>
    </row>
    <row r="32" spans="1:38" x14ac:dyDescent="0.25">
      <c r="A32">
        <v>38</v>
      </c>
      <c r="B32" s="1">
        <v>46070.349039351902</v>
      </c>
      <c r="C32" s="1">
        <v>46070.355682870402</v>
      </c>
      <c r="D32" t="s">
        <v>33</v>
      </c>
      <c r="F32" s="1"/>
      <c r="G32" t="s">
        <v>35</v>
      </c>
      <c r="H32" t="s">
        <v>251</v>
      </c>
      <c r="I32" t="s">
        <v>251</v>
      </c>
      <c r="J32" t="s">
        <v>251</v>
      </c>
      <c r="K32" t="s">
        <v>36</v>
      </c>
      <c r="L32" t="s">
        <v>41</v>
      </c>
      <c r="M32" t="s">
        <v>36</v>
      </c>
      <c r="N32" t="s">
        <v>73</v>
      </c>
      <c r="O32" t="s">
        <v>48</v>
      </c>
      <c r="P32" t="s">
        <v>46</v>
      </c>
      <c r="Q32" t="s">
        <v>42</v>
      </c>
      <c r="R32" t="s">
        <v>40</v>
      </c>
      <c r="S32" t="s">
        <v>36</v>
      </c>
      <c r="T32" t="s">
        <v>40</v>
      </c>
      <c r="U32" t="s">
        <v>36</v>
      </c>
      <c r="V32" t="s">
        <v>36</v>
      </c>
      <c r="W32" t="s">
        <v>36</v>
      </c>
      <c r="X32" t="s">
        <v>36</v>
      </c>
      <c r="Y32" t="s">
        <v>42</v>
      </c>
      <c r="Z32" t="s">
        <v>42</v>
      </c>
      <c r="AA32" t="s">
        <v>42</v>
      </c>
      <c r="AB32" t="s">
        <v>40</v>
      </c>
      <c r="AC32" t="s">
        <v>36</v>
      </c>
      <c r="AD32" t="s">
        <v>36</v>
      </c>
      <c r="AE32" t="s">
        <v>40</v>
      </c>
      <c r="AF32" t="s">
        <v>36</v>
      </c>
      <c r="AG32" t="s">
        <v>36</v>
      </c>
      <c r="AH32" t="s">
        <v>36</v>
      </c>
      <c r="AI32" t="s">
        <v>41</v>
      </c>
      <c r="AJ32" t="s">
        <v>43</v>
      </c>
      <c r="AK32" t="s">
        <v>66</v>
      </c>
    </row>
    <row r="33" spans="1:38" x14ac:dyDescent="0.25">
      <c r="A33">
        <v>40</v>
      </c>
      <c r="B33" s="1">
        <v>46070.352881944404</v>
      </c>
      <c r="C33" s="1">
        <v>46070.356469907398</v>
      </c>
      <c r="D33" t="s">
        <v>33</v>
      </c>
      <c r="F33" s="1"/>
      <c r="G33" t="s">
        <v>35</v>
      </c>
      <c r="H33" t="s">
        <v>251</v>
      </c>
      <c r="I33" t="s">
        <v>251</v>
      </c>
      <c r="J33" t="s">
        <v>251</v>
      </c>
      <c r="K33" t="s">
        <v>41</v>
      </c>
      <c r="L33" t="s">
        <v>36</v>
      </c>
      <c r="M33" t="s">
        <v>36</v>
      </c>
      <c r="O33" t="s">
        <v>48</v>
      </c>
      <c r="P33" t="s">
        <v>46</v>
      </c>
      <c r="Q33" t="s">
        <v>42</v>
      </c>
      <c r="R33" t="s">
        <v>42</v>
      </c>
      <c r="S33" t="s">
        <v>36</v>
      </c>
      <c r="T33" t="s">
        <v>36</v>
      </c>
      <c r="U33" t="s">
        <v>36</v>
      </c>
      <c r="V33" t="s">
        <v>36</v>
      </c>
      <c r="W33" t="s">
        <v>36</v>
      </c>
      <c r="X33" t="s">
        <v>40</v>
      </c>
      <c r="Y33" t="s">
        <v>40</v>
      </c>
      <c r="Z33" t="s">
        <v>36</v>
      </c>
      <c r="AA33" t="s">
        <v>42</v>
      </c>
      <c r="AB33" t="s">
        <v>42</v>
      </c>
      <c r="AC33" t="s">
        <v>36</v>
      </c>
      <c r="AD33" t="s">
        <v>40</v>
      </c>
      <c r="AE33" t="s">
        <v>42</v>
      </c>
      <c r="AF33" t="s">
        <v>36</v>
      </c>
      <c r="AG33" t="s">
        <v>37</v>
      </c>
      <c r="AH33" t="s">
        <v>40</v>
      </c>
      <c r="AI33" t="s">
        <v>42</v>
      </c>
      <c r="AJ33" t="s">
        <v>43</v>
      </c>
      <c r="AK33" t="s">
        <v>54</v>
      </c>
    </row>
    <row r="34" spans="1:38" x14ac:dyDescent="0.25">
      <c r="A34">
        <v>41</v>
      </c>
      <c r="B34" s="1">
        <v>46070.3520138889</v>
      </c>
      <c r="C34" s="1">
        <v>46070.356863425899</v>
      </c>
      <c r="D34" t="s">
        <v>33</v>
      </c>
      <c r="F34" s="1"/>
      <c r="G34" t="s">
        <v>35</v>
      </c>
      <c r="H34" t="s">
        <v>251</v>
      </c>
      <c r="I34" t="s">
        <v>251</v>
      </c>
      <c r="J34" t="s">
        <v>251</v>
      </c>
      <c r="K34" t="s">
        <v>36</v>
      </c>
      <c r="L34" t="s">
        <v>40</v>
      </c>
      <c r="M34" t="s">
        <v>42</v>
      </c>
      <c r="O34" t="s">
        <v>48</v>
      </c>
      <c r="P34" t="s">
        <v>49</v>
      </c>
      <c r="Q34" t="s">
        <v>42</v>
      </c>
      <c r="R34" t="s">
        <v>36</v>
      </c>
      <c r="S34" t="s">
        <v>36</v>
      </c>
      <c r="T34" t="s">
        <v>42</v>
      </c>
      <c r="U34" t="s">
        <v>40</v>
      </c>
      <c r="V34" t="s">
        <v>42</v>
      </c>
      <c r="W34" t="s">
        <v>36</v>
      </c>
      <c r="X34" t="s">
        <v>40</v>
      </c>
      <c r="Y34" t="s">
        <v>40</v>
      </c>
      <c r="Z34" t="s">
        <v>40</v>
      </c>
      <c r="AA34" t="s">
        <v>37</v>
      </c>
      <c r="AB34" t="s">
        <v>40</v>
      </c>
      <c r="AC34" t="s">
        <v>37</v>
      </c>
      <c r="AD34" t="s">
        <v>42</v>
      </c>
      <c r="AE34" t="s">
        <v>40</v>
      </c>
      <c r="AF34" t="s">
        <v>42</v>
      </c>
      <c r="AG34" t="s">
        <v>37</v>
      </c>
      <c r="AH34" t="s">
        <v>42</v>
      </c>
      <c r="AI34" t="s">
        <v>36</v>
      </c>
      <c r="AJ34" t="s">
        <v>43</v>
      </c>
      <c r="AK34" t="s">
        <v>66</v>
      </c>
    </row>
    <row r="35" spans="1:38" x14ac:dyDescent="0.25">
      <c r="A35">
        <v>42</v>
      </c>
      <c r="B35" s="1">
        <v>46070.354479166701</v>
      </c>
      <c r="C35" s="1">
        <v>46070.357407407399</v>
      </c>
      <c r="D35" t="s">
        <v>33</v>
      </c>
      <c r="F35" s="1"/>
      <c r="G35" t="s">
        <v>35</v>
      </c>
      <c r="H35" t="s">
        <v>251</v>
      </c>
      <c r="I35" t="s">
        <v>251</v>
      </c>
      <c r="J35" t="s">
        <v>251</v>
      </c>
      <c r="K35" t="s">
        <v>41</v>
      </c>
      <c r="L35" t="s">
        <v>41</v>
      </c>
      <c r="M35" t="s">
        <v>41</v>
      </c>
      <c r="O35" t="s">
        <v>48</v>
      </c>
      <c r="P35" t="s">
        <v>46</v>
      </c>
      <c r="Q35" t="s">
        <v>37</v>
      </c>
      <c r="R35" t="s">
        <v>37</v>
      </c>
      <c r="S35" t="s">
        <v>42</v>
      </c>
      <c r="T35" t="s">
        <v>42</v>
      </c>
      <c r="U35" t="s">
        <v>41</v>
      </c>
      <c r="V35" t="s">
        <v>36</v>
      </c>
      <c r="W35" t="s">
        <v>36</v>
      </c>
      <c r="X35" t="s">
        <v>37</v>
      </c>
      <c r="Y35" t="s">
        <v>37</v>
      </c>
      <c r="Z35" t="s">
        <v>36</v>
      </c>
      <c r="AA35" t="s">
        <v>37</v>
      </c>
      <c r="AB35" t="s">
        <v>42</v>
      </c>
      <c r="AC35" t="s">
        <v>42</v>
      </c>
      <c r="AD35" t="s">
        <v>36</v>
      </c>
      <c r="AE35" t="s">
        <v>37</v>
      </c>
      <c r="AF35" t="s">
        <v>42</v>
      </c>
      <c r="AG35" t="s">
        <v>37</v>
      </c>
      <c r="AH35" t="s">
        <v>36</v>
      </c>
      <c r="AI35" t="s">
        <v>36</v>
      </c>
      <c r="AJ35" t="s">
        <v>53</v>
      </c>
      <c r="AK35" t="s">
        <v>44</v>
      </c>
    </row>
    <row r="36" spans="1:38" x14ac:dyDescent="0.25">
      <c r="A36">
        <v>43</v>
      </c>
      <c r="B36" s="1">
        <v>46070.354780092603</v>
      </c>
      <c r="C36" s="1">
        <v>46070.3578935185</v>
      </c>
      <c r="D36" t="s">
        <v>33</v>
      </c>
      <c r="F36" s="1"/>
      <c r="G36" t="s">
        <v>35</v>
      </c>
      <c r="H36" t="s">
        <v>251</v>
      </c>
      <c r="I36" t="s">
        <v>251</v>
      </c>
      <c r="J36" t="s">
        <v>251</v>
      </c>
      <c r="K36" t="s">
        <v>41</v>
      </c>
      <c r="L36" t="s">
        <v>36</v>
      </c>
      <c r="M36" t="s">
        <v>41</v>
      </c>
      <c r="O36" t="s">
        <v>64</v>
      </c>
      <c r="P36" t="s">
        <v>74</v>
      </c>
      <c r="Q36" t="s">
        <v>42</v>
      </c>
      <c r="R36" t="s">
        <v>37</v>
      </c>
      <c r="S36" t="s">
        <v>37</v>
      </c>
      <c r="T36" t="s">
        <v>41</v>
      </c>
      <c r="U36" t="s">
        <v>41</v>
      </c>
      <c r="V36" t="s">
        <v>40</v>
      </c>
      <c r="W36" t="s">
        <v>36</v>
      </c>
      <c r="X36" t="s">
        <v>42</v>
      </c>
      <c r="Y36" t="s">
        <v>37</v>
      </c>
      <c r="Z36" t="s">
        <v>42</v>
      </c>
      <c r="AA36" t="s">
        <v>37</v>
      </c>
      <c r="AB36" t="s">
        <v>37</v>
      </c>
      <c r="AC36" t="s">
        <v>36</v>
      </c>
      <c r="AD36" t="s">
        <v>41</v>
      </c>
      <c r="AE36" t="s">
        <v>42</v>
      </c>
      <c r="AF36" t="s">
        <v>36</v>
      </c>
      <c r="AG36" t="s">
        <v>42</v>
      </c>
      <c r="AH36" t="s">
        <v>36</v>
      </c>
      <c r="AI36" t="s">
        <v>37</v>
      </c>
      <c r="AJ36" t="s">
        <v>43</v>
      </c>
      <c r="AK36" t="s">
        <v>50</v>
      </c>
      <c r="AL36" t="s">
        <v>75</v>
      </c>
    </row>
    <row r="37" spans="1:38" x14ac:dyDescent="0.25">
      <c r="A37">
        <v>45</v>
      </c>
      <c r="B37" s="1">
        <v>46070.351354166698</v>
      </c>
      <c r="C37" s="1">
        <v>46070.358391203699</v>
      </c>
      <c r="D37" t="s">
        <v>33</v>
      </c>
      <c r="F37" s="1"/>
      <c r="G37" t="s">
        <v>35</v>
      </c>
      <c r="H37" t="s">
        <v>251</v>
      </c>
      <c r="I37" t="s">
        <v>251</v>
      </c>
      <c r="J37" t="s">
        <v>251</v>
      </c>
      <c r="K37" t="s">
        <v>36</v>
      </c>
      <c r="L37" t="s">
        <v>40</v>
      </c>
      <c r="M37" t="s">
        <v>36</v>
      </c>
      <c r="O37" t="s">
        <v>38</v>
      </c>
      <c r="P37" t="s">
        <v>46</v>
      </c>
      <c r="Q37" t="s">
        <v>37</v>
      </c>
      <c r="R37" t="s">
        <v>40</v>
      </c>
      <c r="S37" t="s">
        <v>42</v>
      </c>
      <c r="T37" t="s">
        <v>36</v>
      </c>
      <c r="U37" t="s">
        <v>41</v>
      </c>
      <c r="V37" t="s">
        <v>42</v>
      </c>
      <c r="W37" t="s">
        <v>40</v>
      </c>
      <c r="X37" t="s">
        <v>40</v>
      </c>
      <c r="Y37" t="s">
        <v>40</v>
      </c>
      <c r="Z37" t="s">
        <v>40</v>
      </c>
      <c r="AA37" t="s">
        <v>40</v>
      </c>
      <c r="AB37" t="s">
        <v>40</v>
      </c>
      <c r="AC37" t="s">
        <v>40</v>
      </c>
      <c r="AD37" t="s">
        <v>40</v>
      </c>
      <c r="AE37" t="s">
        <v>37</v>
      </c>
      <c r="AF37" t="s">
        <v>42</v>
      </c>
      <c r="AG37" t="s">
        <v>37</v>
      </c>
      <c r="AH37" t="s">
        <v>40</v>
      </c>
      <c r="AI37" t="s">
        <v>40</v>
      </c>
      <c r="AJ37" t="s">
        <v>43</v>
      </c>
      <c r="AK37" t="s">
        <v>66</v>
      </c>
    </row>
    <row r="38" spans="1:38" x14ac:dyDescent="0.25">
      <c r="A38">
        <v>46</v>
      </c>
      <c r="B38" s="1">
        <v>46070.3566319444</v>
      </c>
      <c r="C38" s="1">
        <v>46070.359768518501</v>
      </c>
      <c r="D38" t="s">
        <v>33</v>
      </c>
      <c r="F38" s="1"/>
      <c r="G38" t="s">
        <v>35</v>
      </c>
      <c r="H38" t="s">
        <v>251</v>
      </c>
      <c r="I38" t="s">
        <v>251</v>
      </c>
      <c r="J38" t="s">
        <v>251</v>
      </c>
      <c r="K38" t="s">
        <v>41</v>
      </c>
      <c r="L38" t="s">
        <v>41</v>
      </c>
      <c r="M38" t="s">
        <v>41</v>
      </c>
      <c r="O38" t="s">
        <v>64</v>
      </c>
      <c r="P38" t="s">
        <v>46</v>
      </c>
      <c r="Q38" t="s">
        <v>36</v>
      </c>
      <c r="R38" t="s">
        <v>40</v>
      </c>
      <c r="S38" t="s">
        <v>36</v>
      </c>
      <c r="T38" t="s">
        <v>41</v>
      </c>
      <c r="U38" t="s">
        <v>36</v>
      </c>
      <c r="V38" t="s">
        <v>40</v>
      </c>
      <c r="W38" t="s">
        <v>42</v>
      </c>
      <c r="X38" t="s">
        <v>37</v>
      </c>
      <c r="Y38" t="s">
        <v>37</v>
      </c>
      <c r="Z38" t="s">
        <v>40</v>
      </c>
      <c r="AA38" t="s">
        <v>37</v>
      </c>
      <c r="AB38" t="s">
        <v>37</v>
      </c>
      <c r="AC38" t="s">
        <v>40</v>
      </c>
      <c r="AD38" t="s">
        <v>36</v>
      </c>
      <c r="AE38" t="s">
        <v>36</v>
      </c>
      <c r="AF38" t="s">
        <v>41</v>
      </c>
      <c r="AG38" t="s">
        <v>42</v>
      </c>
      <c r="AH38" t="s">
        <v>37</v>
      </c>
      <c r="AI38" t="s">
        <v>37</v>
      </c>
      <c r="AJ38" t="s">
        <v>43</v>
      </c>
      <c r="AK38" t="s">
        <v>50</v>
      </c>
    </row>
    <row r="39" spans="1:38" x14ac:dyDescent="0.25">
      <c r="A39">
        <v>48</v>
      </c>
      <c r="B39" s="1">
        <v>46070.352997685201</v>
      </c>
      <c r="C39" s="1">
        <v>46070.360798611102</v>
      </c>
      <c r="D39" t="s">
        <v>33</v>
      </c>
      <c r="F39" s="1"/>
      <c r="G39" t="s">
        <v>35</v>
      </c>
      <c r="H39" t="s">
        <v>251</v>
      </c>
      <c r="I39" t="s">
        <v>251</v>
      </c>
      <c r="J39" t="s">
        <v>251</v>
      </c>
      <c r="K39" t="s">
        <v>36</v>
      </c>
      <c r="L39" t="s">
        <v>42</v>
      </c>
      <c r="M39" t="s">
        <v>41</v>
      </c>
      <c r="N39" t="s">
        <v>76</v>
      </c>
      <c r="O39" t="s">
        <v>64</v>
      </c>
      <c r="P39" t="s">
        <v>39</v>
      </c>
      <c r="Q39" t="s">
        <v>37</v>
      </c>
      <c r="R39" t="s">
        <v>36</v>
      </c>
      <c r="S39" t="s">
        <v>41</v>
      </c>
      <c r="T39" t="s">
        <v>42</v>
      </c>
      <c r="U39" t="s">
        <v>42</v>
      </c>
      <c r="V39" t="s">
        <v>42</v>
      </c>
      <c r="W39" t="s">
        <v>40</v>
      </c>
      <c r="X39" t="s">
        <v>36</v>
      </c>
      <c r="Y39" t="s">
        <v>42</v>
      </c>
      <c r="Z39" t="s">
        <v>41</v>
      </c>
      <c r="AA39" t="s">
        <v>42</v>
      </c>
      <c r="AB39" t="s">
        <v>42</v>
      </c>
      <c r="AC39" t="s">
        <v>42</v>
      </c>
      <c r="AD39" t="s">
        <v>42</v>
      </c>
      <c r="AE39" t="s">
        <v>37</v>
      </c>
      <c r="AF39" t="s">
        <v>40</v>
      </c>
      <c r="AG39" t="s">
        <v>40</v>
      </c>
      <c r="AH39" t="s">
        <v>40</v>
      </c>
      <c r="AI39" t="s">
        <v>42</v>
      </c>
      <c r="AJ39" t="s">
        <v>53</v>
      </c>
      <c r="AK39" t="s">
        <v>54</v>
      </c>
      <c r="AL39" t="s">
        <v>77</v>
      </c>
    </row>
    <row r="40" spans="1:38" x14ac:dyDescent="0.25">
      <c r="A40">
        <v>49</v>
      </c>
      <c r="B40" s="1">
        <v>46070.3580671296</v>
      </c>
      <c r="C40" s="1">
        <v>46070.361030092601</v>
      </c>
      <c r="D40" t="s">
        <v>33</v>
      </c>
      <c r="F40" s="1"/>
      <c r="G40" t="s">
        <v>35</v>
      </c>
      <c r="H40" t="s">
        <v>251</v>
      </c>
      <c r="I40" t="s">
        <v>251</v>
      </c>
      <c r="J40" t="s">
        <v>251</v>
      </c>
      <c r="K40" t="s">
        <v>41</v>
      </c>
      <c r="L40" t="s">
        <v>36</v>
      </c>
      <c r="M40" t="s">
        <v>42</v>
      </c>
      <c r="O40" t="s">
        <v>38</v>
      </c>
      <c r="P40" t="s">
        <v>39</v>
      </c>
      <c r="Q40" t="s">
        <v>37</v>
      </c>
      <c r="R40" t="s">
        <v>36</v>
      </c>
      <c r="S40" t="s">
        <v>41</v>
      </c>
      <c r="T40" t="s">
        <v>42</v>
      </c>
      <c r="U40" t="s">
        <v>41</v>
      </c>
      <c r="V40" t="s">
        <v>36</v>
      </c>
      <c r="W40" t="s">
        <v>36</v>
      </c>
      <c r="X40" t="s">
        <v>42</v>
      </c>
      <c r="Y40" t="s">
        <v>42</v>
      </c>
      <c r="Z40" t="s">
        <v>42</v>
      </c>
      <c r="AA40" t="s">
        <v>42</v>
      </c>
      <c r="AB40" t="s">
        <v>42</v>
      </c>
      <c r="AC40" t="s">
        <v>36</v>
      </c>
      <c r="AD40" t="s">
        <v>42</v>
      </c>
      <c r="AE40" t="s">
        <v>42</v>
      </c>
      <c r="AF40" t="s">
        <v>36</v>
      </c>
      <c r="AG40" t="s">
        <v>42</v>
      </c>
      <c r="AH40" t="s">
        <v>42</v>
      </c>
      <c r="AI40" t="s">
        <v>41</v>
      </c>
      <c r="AJ40" t="s">
        <v>43</v>
      </c>
      <c r="AK40" t="s">
        <v>47</v>
      </c>
    </row>
    <row r="41" spans="1:38" x14ac:dyDescent="0.25">
      <c r="A41">
        <v>50</v>
      </c>
      <c r="B41" s="1">
        <v>46070.349780092598</v>
      </c>
      <c r="C41" s="1">
        <v>46070.361111111102</v>
      </c>
      <c r="D41" t="s">
        <v>33</v>
      </c>
      <c r="F41" s="1"/>
      <c r="G41" t="s">
        <v>35</v>
      </c>
      <c r="H41" t="s">
        <v>251</v>
      </c>
      <c r="I41" t="s">
        <v>251</v>
      </c>
      <c r="J41" t="s">
        <v>251</v>
      </c>
      <c r="K41" t="s">
        <v>42</v>
      </c>
      <c r="L41" t="s">
        <v>42</v>
      </c>
      <c r="M41" t="s">
        <v>41</v>
      </c>
      <c r="N41" t="s">
        <v>78</v>
      </c>
      <c r="O41" t="s">
        <v>52</v>
      </c>
      <c r="P41" t="s">
        <v>46</v>
      </c>
      <c r="Q41" t="s">
        <v>42</v>
      </c>
      <c r="R41" t="s">
        <v>40</v>
      </c>
      <c r="S41" t="s">
        <v>41</v>
      </c>
      <c r="T41" t="s">
        <v>41</v>
      </c>
      <c r="U41" t="s">
        <v>36</v>
      </c>
      <c r="V41" t="s">
        <v>37</v>
      </c>
      <c r="W41" t="s">
        <v>36</v>
      </c>
      <c r="X41" t="s">
        <v>42</v>
      </c>
      <c r="Y41" t="s">
        <v>37</v>
      </c>
      <c r="Z41" t="s">
        <v>37</v>
      </c>
      <c r="AA41" t="s">
        <v>37</v>
      </c>
      <c r="AB41" t="s">
        <v>37</v>
      </c>
      <c r="AC41" t="s">
        <v>37</v>
      </c>
      <c r="AD41" t="s">
        <v>36</v>
      </c>
      <c r="AE41" t="s">
        <v>37</v>
      </c>
      <c r="AF41" t="s">
        <v>36</v>
      </c>
      <c r="AG41" t="s">
        <v>42</v>
      </c>
      <c r="AH41" t="s">
        <v>37</v>
      </c>
      <c r="AI41" t="s">
        <v>37</v>
      </c>
      <c r="AJ41" t="s">
        <v>53</v>
      </c>
      <c r="AK41" t="s">
        <v>47</v>
      </c>
    </row>
    <row r="42" spans="1:38" x14ac:dyDescent="0.25">
      <c r="A42">
        <v>51</v>
      </c>
      <c r="B42" s="1">
        <v>46070.357511574097</v>
      </c>
      <c r="C42" s="1">
        <v>46070.361226851797</v>
      </c>
      <c r="D42" t="s">
        <v>33</v>
      </c>
      <c r="F42" s="1"/>
      <c r="G42" t="s">
        <v>35</v>
      </c>
      <c r="H42" t="s">
        <v>251</v>
      </c>
      <c r="I42" t="s">
        <v>251</v>
      </c>
      <c r="J42" t="s">
        <v>251</v>
      </c>
      <c r="K42" t="s">
        <v>40</v>
      </c>
      <c r="L42" t="s">
        <v>42</v>
      </c>
      <c r="M42" t="s">
        <v>36</v>
      </c>
      <c r="O42" t="s">
        <v>38</v>
      </c>
      <c r="P42" t="s">
        <v>39</v>
      </c>
      <c r="Q42" t="s">
        <v>37</v>
      </c>
      <c r="R42" t="s">
        <v>37</v>
      </c>
      <c r="S42" t="s">
        <v>37</v>
      </c>
      <c r="T42" t="s">
        <v>36</v>
      </c>
      <c r="U42" t="s">
        <v>36</v>
      </c>
      <c r="V42" t="s">
        <v>40</v>
      </c>
      <c r="W42" t="s">
        <v>36</v>
      </c>
      <c r="X42" t="s">
        <v>36</v>
      </c>
      <c r="Y42" t="s">
        <v>36</v>
      </c>
      <c r="Z42" t="s">
        <v>36</v>
      </c>
      <c r="AA42" t="s">
        <v>40</v>
      </c>
      <c r="AB42" t="s">
        <v>36</v>
      </c>
      <c r="AC42" t="s">
        <v>40</v>
      </c>
      <c r="AD42" t="s">
        <v>42</v>
      </c>
      <c r="AE42" t="s">
        <v>37</v>
      </c>
      <c r="AF42" t="s">
        <v>37</v>
      </c>
      <c r="AG42" t="s">
        <v>37</v>
      </c>
      <c r="AH42" t="s">
        <v>37</v>
      </c>
      <c r="AI42" t="s">
        <v>40</v>
      </c>
      <c r="AJ42" t="s">
        <v>53</v>
      </c>
      <c r="AK42" t="s">
        <v>47</v>
      </c>
      <c r="AL42" t="s">
        <v>79</v>
      </c>
    </row>
    <row r="43" spans="1:38" x14ac:dyDescent="0.25">
      <c r="A43">
        <v>53</v>
      </c>
      <c r="B43" s="1">
        <v>46070.359305555598</v>
      </c>
      <c r="C43" s="1">
        <v>46070.362650463001</v>
      </c>
      <c r="D43" t="s">
        <v>33</v>
      </c>
      <c r="F43" s="1"/>
      <c r="G43" t="s">
        <v>35</v>
      </c>
      <c r="H43" t="s">
        <v>251</v>
      </c>
      <c r="I43" t="s">
        <v>251</v>
      </c>
      <c r="J43" t="s">
        <v>251</v>
      </c>
      <c r="K43" t="s">
        <v>36</v>
      </c>
      <c r="L43" t="s">
        <v>36</v>
      </c>
      <c r="M43" t="s">
        <v>41</v>
      </c>
      <c r="O43" t="s">
        <v>52</v>
      </c>
      <c r="P43" t="s">
        <v>80</v>
      </c>
      <c r="Q43" t="s">
        <v>42</v>
      </c>
      <c r="R43" t="s">
        <v>42</v>
      </c>
      <c r="S43" t="s">
        <v>40</v>
      </c>
      <c r="T43" t="s">
        <v>36</v>
      </c>
      <c r="U43" t="s">
        <v>41</v>
      </c>
      <c r="V43" t="s">
        <v>42</v>
      </c>
      <c r="W43" t="s">
        <v>36</v>
      </c>
      <c r="X43" t="s">
        <v>36</v>
      </c>
      <c r="Y43" t="s">
        <v>40</v>
      </c>
      <c r="Z43" t="s">
        <v>42</v>
      </c>
      <c r="AA43" t="s">
        <v>42</v>
      </c>
      <c r="AB43" t="s">
        <v>36</v>
      </c>
      <c r="AC43" t="s">
        <v>36</v>
      </c>
      <c r="AD43" t="s">
        <v>42</v>
      </c>
      <c r="AE43" t="s">
        <v>37</v>
      </c>
      <c r="AF43" t="s">
        <v>37</v>
      </c>
      <c r="AG43" t="s">
        <v>37</v>
      </c>
      <c r="AH43" t="s">
        <v>42</v>
      </c>
      <c r="AI43" t="s">
        <v>42</v>
      </c>
      <c r="AJ43" t="s">
        <v>43</v>
      </c>
      <c r="AK43" t="s">
        <v>54</v>
      </c>
    </row>
    <row r="44" spans="1:38" x14ac:dyDescent="0.25">
      <c r="A44">
        <v>54</v>
      </c>
      <c r="B44" s="1">
        <v>46070.360011574099</v>
      </c>
      <c r="C44" s="1">
        <v>46070.362766203703</v>
      </c>
      <c r="D44" t="s">
        <v>33</v>
      </c>
      <c r="F44" s="1"/>
      <c r="G44" t="s">
        <v>35</v>
      </c>
      <c r="H44" t="s">
        <v>251</v>
      </c>
      <c r="I44" t="s">
        <v>251</v>
      </c>
      <c r="J44" t="s">
        <v>251</v>
      </c>
      <c r="K44" t="s">
        <v>41</v>
      </c>
      <c r="L44" t="s">
        <v>41</v>
      </c>
      <c r="M44" t="s">
        <v>41</v>
      </c>
      <c r="O44" t="s">
        <v>52</v>
      </c>
      <c r="P44" t="s">
        <v>39</v>
      </c>
      <c r="Q44" t="s">
        <v>41</v>
      </c>
      <c r="R44" t="s">
        <v>41</v>
      </c>
      <c r="S44" t="s">
        <v>41</v>
      </c>
      <c r="T44" t="s">
        <v>41</v>
      </c>
      <c r="U44" t="s">
        <v>41</v>
      </c>
      <c r="V44" t="s">
        <v>41</v>
      </c>
      <c r="W44" t="s">
        <v>41</v>
      </c>
      <c r="X44" t="s">
        <v>41</v>
      </c>
      <c r="Y44" t="s">
        <v>41</v>
      </c>
      <c r="Z44" t="s">
        <v>41</v>
      </c>
      <c r="AA44" t="s">
        <v>41</v>
      </c>
      <c r="AB44" t="s">
        <v>41</v>
      </c>
      <c r="AC44" t="s">
        <v>41</v>
      </c>
      <c r="AD44" t="s">
        <v>41</v>
      </c>
      <c r="AE44" t="s">
        <v>41</v>
      </c>
      <c r="AF44" t="s">
        <v>41</v>
      </c>
      <c r="AG44" t="s">
        <v>41</v>
      </c>
      <c r="AH44" t="s">
        <v>41</v>
      </c>
      <c r="AI44" t="s">
        <v>41</v>
      </c>
      <c r="AJ44" t="s">
        <v>43</v>
      </c>
      <c r="AK44" t="s">
        <v>47</v>
      </c>
    </row>
    <row r="45" spans="1:38" x14ac:dyDescent="0.25">
      <c r="A45">
        <v>55</v>
      </c>
      <c r="B45" s="1">
        <v>46070.361481481501</v>
      </c>
      <c r="C45" s="1">
        <v>46070.364004629599</v>
      </c>
      <c r="D45" t="s">
        <v>33</v>
      </c>
      <c r="F45" s="1"/>
      <c r="G45" t="s">
        <v>35</v>
      </c>
      <c r="H45" t="s">
        <v>251</v>
      </c>
      <c r="I45" t="s">
        <v>251</v>
      </c>
      <c r="J45" t="s">
        <v>251</v>
      </c>
      <c r="K45" t="s">
        <v>41</v>
      </c>
      <c r="L45" t="s">
        <v>41</v>
      </c>
      <c r="M45" t="s">
        <v>41</v>
      </c>
      <c r="O45" t="s">
        <v>38</v>
      </c>
      <c r="P45" t="s">
        <v>46</v>
      </c>
      <c r="Q45" t="s">
        <v>42</v>
      </c>
      <c r="R45" t="s">
        <v>37</v>
      </c>
      <c r="S45" t="s">
        <v>36</v>
      </c>
      <c r="T45" t="s">
        <v>42</v>
      </c>
      <c r="U45" t="s">
        <v>41</v>
      </c>
      <c r="V45" t="s">
        <v>37</v>
      </c>
      <c r="W45" t="s">
        <v>42</v>
      </c>
      <c r="X45" t="s">
        <v>37</v>
      </c>
      <c r="Y45" t="s">
        <v>37</v>
      </c>
      <c r="Z45" t="s">
        <v>42</v>
      </c>
      <c r="AA45" t="s">
        <v>40</v>
      </c>
      <c r="AB45" t="s">
        <v>42</v>
      </c>
      <c r="AC45" t="s">
        <v>42</v>
      </c>
      <c r="AD45" t="s">
        <v>36</v>
      </c>
      <c r="AE45" t="s">
        <v>42</v>
      </c>
      <c r="AF45" t="s">
        <v>40</v>
      </c>
      <c r="AG45" t="s">
        <v>42</v>
      </c>
      <c r="AH45" t="s">
        <v>37</v>
      </c>
      <c r="AI45" t="s">
        <v>36</v>
      </c>
      <c r="AJ45" t="s">
        <v>43</v>
      </c>
      <c r="AK45" t="s">
        <v>54</v>
      </c>
    </row>
    <row r="46" spans="1:38" x14ac:dyDescent="0.25">
      <c r="A46">
        <v>57</v>
      </c>
      <c r="B46" s="1">
        <v>46070.356550925899</v>
      </c>
      <c r="C46" s="1">
        <v>46070.364618055602</v>
      </c>
      <c r="D46" t="s">
        <v>33</v>
      </c>
      <c r="F46" s="1"/>
      <c r="G46" t="s">
        <v>35</v>
      </c>
      <c r="H46" t="s">
        <v>251</v>
      </c>
      <c r="I46" t="s">
        <v>251</v>
      </c>
      <c r="J46" t="s">
        <v>251</v>
      </c>
      <c r="K46" t="s">
        <v>36</v>
      </c>
      <c r="L46" t="s">
        <v>36</v>
      </c>
      <c r="M46" t="s">
        <v>36</v>
      </c>
      <c r="N46" t="s">
        <v>57</v>
      </c>
      <c r="O46" t="s">
        <v>38</v>
      </c>
      <c r="P46" t="s">
        <v>39</v>
      </c>
      <c r="Q46" t="s">
        <v>37</v>
      </c>
      <c r="R46" t="s">
        <v>42</v>
      </c>
      <c r="S46" t="s">
        <v>37</v>
      </c>
      <c r="T46" t="s">
        <v>36</v>
      </c>
      <c r="U46" t="s">
        <v>42</v>
      </c>
      <c r="V46" t="s">
        <v>42</v>
      </c>
      <c r="W46" t="s">
        <v>37</v>
      </c>
      <c r="X46" t="s">
        <v>37</v>
      </c>
      <c r="Y46" t="s">
        <v>42</v>
      </c>
      <c r="Z46" t="s">
        <v>42</v>
      </c>
      <c r="AA46" t="s">
        <v>37</v>
      </c>
      <c r="AB46" t="s">
        <v>40</v>
      </c>
      <c r="AC46" t="s">
        <v>37</v>
      </c>
      <c r="AD46" t="s">
        <v>40</v>
      </c>
      <c r="AE46" t="s">
        <v>37</v>
      </c>
      <c r="AF46" t="s">
        <v>36</v>
      </c>
      <c r="AG46" t="s">
        <v>37</v>
      </c>
      <c r="AH46" t="s">
        <v>37</v>
      </c>
      <c r="AI46" t="s">
        <v>37</v>
      </c>
      <c r="AJ46" t="s">
        <v>43</v>
      </c>
      <c r="AK46" t="s">
        <v>54</v>
      </c>
      <c r="AL46" t="s">
        <v>57</v>
      </c>
    </row>
    <row r="47" spans="1:38" x14ac:dyDescent="0.25">
      <c r="A47">
        <v>58</v>
      </c>
      <c r="B47" s="1">
        <v>46070.361793981501</v>
      </c>
      <c r="C47" s="1">
        <v>46070.3649421296</v>
      </c>
      <c r="D47" t="s">
        <v>33</v>
      </c>
      <c r="F47" s="1"/>
      <c r="G47" t="s">
        <v>35</v>
      </c>
      <c r="H47" t="s">
        <v>251</v>
      </c>
      <c r="I47" t="s">
        <v>251</v>
      </c>
      <c r="J47" t="s">
        <v>251</v>
      </c>
      <c r="K47" t="s">
        <v>41</v>
      </c>
      <c r="L47" t="s">
        <v>41</v>
      </c>
      <c r="M47" t="s">
        <v>41</v>
      </c>
      <c r="N47" t="s">
        <v>81</v>
      </c>
      <c r="O47" t="s">
        <v>38</v>
      </c>
      <c r="P47" t="s">
        <v>46</v>
      </c>
      <c r="Q47" t="s">
        <v>40</v>
      </c>
      <c r="R47" t="s">
        <v>37</v>
      </c>
      <c r="S47" t="s">
        <v>36</v>
      </c>
      <c r="T47" t="s">
        <v>36</v>
      </c>
      <c r="U47" t="s">
        <v>36</v>
      </c>
      <c r="V47" t="s">
        <v>37</v>
      </c>
      <c r="W47" t="s">
        <v>36</v>
      </c>
      <c r="X47" t="s">
        <v>37</v>
      </c>
      <c r="Y47" t="s">
        <v>37</v>
      </c>
      <c r="Z47" t="s">
        <v>36</v>
      </c>
      <c r="AA47" t="s">
        <v>40</v>
      </c>
      <c r="AB47" t="s">
        <v>36</v>
      </c>
      <c r="AC47" t="s">
        <v>40</v>
      </c>
      <c r="AD47" t="s">
        <v>40</v>
      </c>
      <c r="AE47" t="s">
        <v>37</v>
      </c>
      <c r="AF47" t="s">
        <v>36</v>
      </c>
      <c r="AG47" t="s">
        <v>37</v>
      </c>
      <c r="AH47" t="s">
        <v>40</v>
      </c>
      <c r="AI47" t="s">
        <v>40</v>
      </c>
      <c r="AJ47" t="s">
        <v>43</v>
      </c>
      <c r="AK47" t="s">
        <v>54</v>
      </c>
      <c r="AL47" t="s">
        <v>82</v>
      </c>
    </row>
    <row r="48" spans="1:38" x14ac:dyDescent="0.25">
      <c r="A48">
        <v>59</v>
      </c>
      <c r="B48" s="1">
        <v>46070.353900463</v>
      </c>
      <c r="C48" s="1">
        <v>46070.365266203698</v>
      </c>
      <c r="D48" t="s">
        <v>33</v>
      </c>
      <c r="F48" s="1"/>
      <c r="G48" t="s">
        <v>35</v>
      </c>
      <c r="H48" t="s">
        <v>251</v>
      </c>
      <c r="I48" t="s">
        <v>251</v>
      </c>
      <c r="J48" t="s">
        <v>251</v>
      </c>
      <c r="K48" t="s">
        <v>41</v>
      </c>
      <c r="L48" t="s">
        <v>41</v>
      </c>
      <c r="M48" t="s">
        <v>36</v>
      </c>
      <c r="O48" t="s">
        <v>52</v>
      </c>
      <c r="P48" t="s">
        <v>46</v>
      </c>
      <c r="Q48" t="s">
        <v>42</v>
      </c>
      <c r="R48" t="s">
        <v>40</v>
      </c>
      <c r="S48" t="s">
        <v>36</v>
      </c>
      <c r="T48" t="s">
        <v>41</v>
      </c>
      <c r="U48" t="s">
        <v>41</v>
      </c>
      <c r="V48" t="s">
        <v>36</v>
      </c>
      <c r="W48" t="s">
        <v>40</v>
      </c>
      <c r="X48" t="s">
        <v>42</v>
      </c>
      <c r="Y48" t="s">
        <v>37</v>
      </c>
      <c r="Z48" t="s">
        <v>42</v>
      </c>
      <c r="AA48" t="s">
        <v>37</v>
      </c>
      <c r="AB48" t="s">
        <v>37</v>
      </c>
      <c r="AC48" t="s">
        <v>42</v>
      </c>
      <c r="AD48" t="s">
        <v>36</v>
      </c>
      <c r="AE48" t="s">
        <v>42</v>
      </c>
      <c r="AF48" t="s">
        <v>36</v>
      </c>
      <c r="AG48" t="s">
        <v>42</v>
      </c>
      <c r="AH48" t="s">
        <v>40</v>
      </c>
      <c r="AI48" t="s">
        <v>36</v>
      </c>
      <c r="AJ48" t="s">
        <v>43</v>
      </c>
      <c r="AK48" t="s">
        <v>66</v>
      </c>
    </row>
    <row r="49" spans="1:38" x14ac:dyDescent="0.25">
      <c r="A49">
        <v>60</v>
      </c>
      <c r="B49" s="1">
        <v>46070.351192129601</v>
      </c>
      <c r="C49" s="1">
        <v>46070.366585648102</v>
      </c>
      <c r="D49" t="s">
        <v>33</v>
      </c>
      <c r="F49" s="1"/>
      <c r="G49" t="s">
        <v>35</v>
      </c>
      <c r="H49" t="s">
        <v>251</v>
      </c>
      <c r="I49" t="s">
        <v>251</v>
      </c>
      <c r="J49" t="s">
        <v>251</v>
      </c>
      <c r="K49" t="s">
        <v>36</v>
      </c>
      <c r="L49" t="s">
        <v>36</v>
      </c>
      <c r="M49" t="s">
        <v>36</v>
      </c>
      <c r="N49" t="s">
        <v>83</v>
      </c>
      <c r="O49" t="s">
        <v>84</v>
      </c>
      <c r="P49" t="s">
        <v>46</v>
      </c>
      <c r="Q49" t="s">
        <v>37</v>
      </c>
      <c r="R49" t="s">
        <v>37</v>
      </c>
      <c r="S49" t="s">
        <v>42</v>
      </c>
      <c r="T49" t="s">
        <v>36</v>
      </c>
      <c r="U49" t="s">
        <v>41</v>
      </c>
      <c r="V49" t="s">
        <v>36</v>
      </c>
      <c r="W49" t="s">
        <v>42</v>
      </c>
      <c r="X49" t="s">
        <v>37</v>
      </c>
      <c r="Y49" t="s">
        <v>37</v>
      </c>
      <c r="Z49" t="s">
        <v>37</v>
      </c>
      <c r="AA49" t="s">
        <v>37</v>
      </c>
      <c r="AB49" t="s">
        <v>37</v>
      </c>
      <c r="AC49" t="s">
        <v>37</v>
      </c>
      <c r="AD49" t="s">
        <v>36</v>
      </c>
      <c r="AE49" t="s">
        <v>37</v>
      </c>
      <c r="AF49" t="s">
        <v>36</v>
      </c>
      <c r="AG49" t="s">
        <v>37</v>
      </c>
      <c r="AH49" t="s">
        <v>37</v>
      </c>
      <c r="AI49" t="s">
        <v>37</v>
      </c>
      <c r="AJ49" t="s">
        <v>43</v>
      </c>
      <c r="AK49" t="s">
        <v>54</v>
      </c>
    </row>
    <row r="50" spans="1:38" x14ac:dyDescent="0.25">
      <c r="A50">
        <v>61</v>
      </c>
      <c r="B50" s="1">
        <v>46070.365104166704</v>
      </c>
      <c r="C50" s="1">
        <v>46070.367060185199</v>
      </c>
      <c r="D50" t="s">
        <v>33</v>
      </c>
      <c r="F50" s="1"/>
      <c r="G50" t="s">
        <v>35</v>
      </c>
      <c r="H50" t="s">
        <v>251</v>
      </c>
      <c r="I50" t="s">
        <v>251</v>
      </c>
      <c r="J50" t="s">
        <v>251</v>
      </c>
      <c r="K50" t="s">
        <v>41</v>
      </c>
      <c r="L50" t="s">
        <v>41</v>
      </c>
      <c r="M50" t="s">
        <v>41</v>
      </c>
      <c r="N50" t="s">
        <v>85</v>
      </c>
      <c r="O50" t="s">
        <v>38</v>
      </c>
      <c r="P50" t="s">
        <v>46</v>
      </c>
      <c r="Q50" t="s">
        <v>40</v>
      </c>
      <c r="R50" t="s">
        <v>37</v>
      </c>
      <c r="S50" t="s">
        <v>40</v>
      </c>
      <c r="T50" t="s">
        <v>36</v>
      </c>
      <c r="U50" t="s">
        <v>36</v>
      </c>
      <c r="V50" t="s">
        <v>37</v>
      </c>
      <c r="W50" t="s">
        <v>40</v>
      </c>
      <c r="X50" t="s">
        <v>37</v>
      </c>
      <c r="Y50" t="s">
        <v>37</v>
      </c>
      <c r="Z50" t="s">
        <v>40</v>
      </c>
      <c r="AA50" t="s">
        <v>40</v>
      </c>
      <c r="AB50" t="s">
        <v>36</v>
      </c>
      <c r="AC50" t="s">
        <v>40</v>
      </c>
      <c r="AD50" t="s">
        <v>36</v>
      </c>
      <c r="AE50" t="s">
        <v>37</v>
      </c>
      <c r="AF50" t="s">
        <v>40</v>
      </c>
      <c r="AG50" t="s">
        <v>37</v>
      </c>
      <c r="AH50" t="s">
        <v>40</v>
      </c>
      <c r="AI50" t="s">
        <v>40</v>
      </c>
      <c r="AJ50" t="s">
        <v>43</v>
      </c>
      <c r="AK50" t="s">
        <v>54</v>
      </c>
      <c r="AL50" t="s">
        <v>86</v>
      </c>
    </row>
    <row r="51" spans="1:38" x14ac:dyDescent="0.25">
      <c r="A51">
        <v>62</v>
      </c>
      <c r="B51" s="1">
        <v>46070.367164351803</v>
      </c>
      <c r="C51" s="1">
        <v>46070.3693055556</v>
      </c>
      <c r="D51" t="s">
        <v>33</v>
      </c>
      <c r="F51" s="1"/>
      <c r="G51" t="s">
        <v>35</v>
      </c>
      <c r="H51" t="s">
        <v>251</v>
      </c>
      <c r="I51" t="s">
        <v>251</v>
      </c>
      <c r="J51" t="s">
        <v>251</v>
      </c>
      <c r="K51" t="s">
        <v>41</v>
      </c>
      <c r="L51" t="s">
        <v>41</v>
      </c>
      <c r="M51" t="s">
        <v>41</v>
      </c>
      <c r="N51" t="s">
        <v>87</v>
      </c>
      <c r="O51" t="s">
        <v>38</v>
      </c>
      <c r="P51" t="s">
        <v>46</v>
      </c>
      <c r="Q51" t="s">
        <v>42</v>
      </c>
      <c r="R51" t="s">
        <v>37</v>
      </c>
      <c r="S51" t="s">
        <v>40</v>
      </c>
      <c r="T51" t="s">
        <v>36</v>
      </c>
      <c r="U51" t="s">
        <v>36</v>
      </c>
      <c r="V51" t="s">
        <v>37</v>
      </c>
      <c r="W51" t="s">
        <v>40</v>
      </c>
      <c r="X51" t="s">
        <v>37</v>
      </c>
      <c r="Y51" t="s">
        <v>37</v>
      </c>
      <c r="Z51" t="s">
        <v>42</v>
      </c>
      <c r="AA51" t="s">
        <v>40</v>
      </c>
      <c r="AB51" t="s">
        <v>36</v>
      </c>
      <c r="AC51" t="s">
        <v>40</v>
      </c>
      <c r="AD51" t="s">
        <v>36</v>
      </c>
      <c r="AE51" t="s">
        <v>37</v>
      </c>
      <c r="AF51" t="s">
        <v>40</v>
      </c>
      <c r="AG51" t="s">
        <v>37</v>
      </c>
      <c r="AH51" t="s">
        <v>42</v>
      </c>
      <c r="AI51" t="s">
        <v>36</v>
      </c>
      <c r="AJ51" t="s">
        <v>43</v>
      </c>
      <c r="AK51" t="s">
        <v>54</v>
      </c>
      <c r="AL51" t="s">
        <v>88</v>
      </c>
    </row>
    <row r="52" spans="1:38" x14ac:dyDescent="0.25">
      <c r="A52">
        <v>63</v>
      </c>
      <c r="B52" s="1">
        <v>46070.366701388899</v>
      </c>
      <c r="C52" s="1">
        <v>46070.369537036997</v>
      </c>
      <c r="D52" t="s">
        <v>33</v>
      </c>
      <c r="F52" s="1"/>
      <c r="G52" t="s">
        <v>35</v>
      </c>
      <c r="H52" t="s">
        <v>251</v>
      </c>
      <c r="I52" t="s">
        <v>251</v>
      </c>
      <c r="J52" t="s">
        <v>251</v>
      </c>
      <c r="K52" t="s">
        <v>36</v>
      </c>
      <c r="L52" t="s">
        <v>41</v>
      </c>
      <c r="M52" t="s">
        <v>41</v>
      </c>
      <c r="O52" t="s">
        <v>58</v>
      </c>
      <c r="P52" t="s">
        <v>49</v>
      </c>
      <c r="Q52" t="s">
        <v>42</v>
      </c>
      <c r="R52" t="s">
        <v>40</v>
      </c>
      <c r="S52" t="s">
        <v>40</v>
      </c>
      <c r="T52" t="s">
        <v>36</v>
      </c>
      <c r="U52" t="s">
        <v>36</v>
      </c>
      <c r="V52" t="s">
        <v>42</v>
      </c>
      <c r="W52" t="s">
        <v>42</v>
      </c>
      <c r="X52" t="s">
        <v>40</v>
      </c>
      <c r="Y52" t="s">
        <v>40</v>
      </c>
      <c r="Z52" t="s">
        <v>42</v>
      </c>
      <c r="AA52" t="s">
        <v>37</v>
      </c>
      <c r="AB52" t="s">
        <v>42</v>
      </c>
      <c r="AC52" t="s">
        <v>40</v>
      </c>
      <c r="AD52" t="s">
        <v>42</v>
      </c>
      <c r="AE52" t="s">
        <v>37</v>
      </c>
      <c r="AF52" t="s">
        <v>40</v>
      </c>
      <c r="AG52" t="s">
        <v>42</v>
      </c>
      <c r="AH52" t="s">
        <v>42</v>
      </c>
      <c r="AI52" t="s">
        <v>40</v>
      </c>
      <c r="AJ52" t="s">
        <v>53</v>
      </c>
      <c r="AK52" t="s">
        <v>50</v>
      </c>
    </row>
    <row r="53" spans="1:38" x14ac:dyDescent="0.25">
      <c r="A53">
        <v>65</v>
      </c>
      <c r="B53" s="1">
        <v>46070.362453703703</v>
      </c>
      <c r="C53" s="1">
        <v>46070.370092592602</v>
      </c>
      <c r="D53" t="s">
        <v>33</v>
      </c>
      <c r="F53" s="1"/>
      <c r="G53" t="s">
        <v>35</v>
      </c>
      <c r="H53" t="s">
        <v>251</v>
      </c>
      <c r="I53" t="s">
        <v>251</v>
      </c>
      <c r="J53" t="s">
        <v>251</v>
      </c>
      <c r="K53" t="s">
        <v>36</v>
      </c>
      <c r="L53" t="s">
        <v>37</v>
      </c>
      <c r="M53" t="s">
        <v>40</v>
      </c>
      <c r="N53" t="s">
        <v>89</v>
      </c>
      <c r="O53" t="s">
        <v>48</v>
      </c>
      <c r="P53" t="s">
        <v>46</v>
      </c>
      <c r="Q53" t="s">
        <v>42</v>
      </c>
      <c r="R53" t="s">
        <v>36</v>
      </c>
      <c r="S53" t="s">
        <v>41</v>
      </c>
      <c r="T53" t="s">
        <v>40</v>
      </c>
      <c r="U53" t="s">
        <v>42</v>
      </c>
      <c r="V53" t="s">
        <v>42</v>
      </c>
      <c r="W53" t="s">
        <v>42</v>
      </c>
      <c r="X53" t="s">
        <v>36</v>
      </c>
      <c r="Y53" t="s">
        <v>36</v>
      </c>
      <c r="Z53" t="s">
        <v>42</v>
      </c>
      <c r="AA53" t="s">
        <v>42</v>
      </c>
      <c r="AB53" t="s">
        <v>42</v>
      </c>
      <c r="AC53" t="s">
        <v>36</v>
      </c>
      <c r="AD53" t="s">
        <v>40</v>
      </c>
      <c r="AE53" t="s">
        <v>42</v>
      </c>
      <c r="AF53" t="s">
        <v>36</v>
      </c>
      <c r="AG53" t="s">
        <v>37</v>
      </c>
      <c r="AH53" t="s">
        <v>37</v>
      </c>
      <c r="AI53" t="s">
        <v>36</v>
      </c>
      <c r="AJ53" t="s">
        <v>53</v>
      </c>
      <c r="AK53" t="s">
        <v>66</v>
      </c>
      <c r="AL53" t="s">
        <v>90</v>
      </c>
    </row>
    <row r="54" spans="1:38" x14ac:dyDescent="0.25">
      <c r="A54">
        <v>67</v>
      </c>
      <c r="B54" s="1">
        <v>46070.3669212963</v>
      </c>
      <c r="C54" s="1">
        <v>46070.371342592603</v>
      </c>
      <c r="D54" t="s">
        <v>33</v>
      </c>
      <c r="F54" s="1"/>
      <c r="G54" t="s">
        <v>35</v>
      </c>
      <c r="H54" t="s">
        <v>251</v>
      </c>
      <c r="I54" t="s">
        <v>251</v>
      </c>
      <c r="J54" t="s">
        <v>251</v>
      </c>
      <c r="K54" t="s">
        <v>36</v>
      </c>
      <c r="L54" t="s">
        <v>41</v>
      </c>
      <c r="M54" t="s">
        <v>36</v>
      </c>
      <c r="O54" t="s">
        <v>91</v>
      </c>
      <c r="P54" t="s">
        <v>92</v>
      </c>
      <c r="Q54" t="s">
        <v>42</v>
      </c>
      <c r="R54" t="s">
        <v>36</v>
      </c>
      <c r="S54" t="s">
        <v>36</v>
      </c>
      <c r="T54" t="s">
        <v>42</v>
      </c>
      <c r="U54" t="s">
        <v>36</v>
      </c>
      <c r="V54" t="s">
        <v>40</v>
      </c>
      <c r="W54" t="s">
        <v>36</v>
      </c>
      <c r="X54" t="s">
        <v>36</v>
      </c>
      <c r="Y54" t="s">
        <v>41</v>
      </c>
      <c r="Z54" t="s">
        <v>36</v>
      </c>
      <c r="AA54" t="s">
        <v>36</v>
      </c>
      <c r="AB54" t="s">
        <v>36</v>
      </c>
      <c r="AC54" t="s">
        <v>42</v>
      </c>
      <c r="AD54" t="s">
        <v>42</v>
      </c>
      <c r="AE54" t="s">
        <v>37</v>
      </c>
      <c r="AF54" t="s">
        <v>42</v>
      </c>
      <c r="AG54" t="s">
        <v>40</v>
      </c>
      <c r="AH54" t="s">
        <v>40</v>
      </c>
      <c r="AI54" t="s">
        <v>40</v>
      </c>
      <c r="AJ54" t="s">
        <v>43</v>
      </c>
      <c r="AK54" t="s">
        <v>47</v>
      </c>
    </row>
    <row r="55" spans="1:38" x14ac:dyDescent="0.25">
      <c r="A55">
        <v>68</v>
      </c>
      <c r="B55" s="1">
        <v>46070.369375000002</v>
      </c>
      <c r="C55" s="1">
        <v>46070.371909722198</v>
      </c>
      <c r="D55" t="s">
        <v>33</v>
      </c>
      <c r="F55" s="1"/>
      <c r="G55" t="s">
        <v>35</v>
      </c>
      <c r="H55" t="s">
        <v>251</v>
      </c>
      <c r="I55" t="s">
        <v>251</v>
      </c>
      <c r="J55" t="s">
        <v>251</v>
      </c>
      <c r="K55" t="s">
        <v>41</v>
      </c>
      <c r="L55" t="s">
        <v>41</v>
      </c>
      <c r="M55" t="s">
        <v>41</v>
      </c>
      <c r="N55" t="s">
        <v>93</v>
      </c>
      <c r="O55" t="s">
        <v>38</v>
      </c>
      <c r="P55" t="s">
        <v>46</v>
      </c>
      <c r="Q55" t="s">
        <v>42</v>
      </c>
      <c r="R55" t="s">
        <v>37</v>
      </c>
      <c r="S55" t="s">
        <v>40</v>
      </c>
      <c r="T55" t="s">
        <v>36</v>
      </c>
      <c r="U55" t="s">
        <v>36</v>
      </c>
      <c r="V55" t="s">
        <v>37</v>
      </c>
      <c r="W55" t="s">
        <v>40</v>
      </c>
      <c r="X55" t="s">
        <v>37</v>
      </c>
      <c r="Y55" t="s">
        <v>37</v>
      </c>
      <c r="Z55" t="s">
        <v>42</v>
      </c>
      <c r="AA55" t="s">
        <v>36</v>
      </c>
      <c r="AB55" t="s">
        <v>36</v>
      </c>
      <c r="AC55" t="s">
        <v>36</v>
      </c>
      <c r="AD55" t="s">
        <v>36</v>
      </c>
      <c r="AE55" t="s">
        <v>37</v>
      </c>
      <c r="AF55" t="s">
        <v>36</v>
      </c>
      <c r="AG55" t="s">
        <v>37</v>
      </c>
      <c r="AH55" t="s">
        <v>40</v>
      </c>
      <c r="AI55" t="s">
        <v>36</v>
      </c>
      <c r="AJ55" t="s">
        <v>43</v>
      </c>
      <c r="AK55" t="s">
        <v>54</v>
      </c>
      <c r="AL55" t="s">
        <v>94</v>
      </c>
    </row>
    <row r="56" spans="1:38" x14ac:dyDescent="0.25">
      <c r="A56">
        <v>69</v>
      </c>
      <c r="B56" s="1">
        <v>46070.3648032407</v>
      </c>
      <c r="C56" s="1">
        <v>46070.373321759304</v>
      </c>
      <c r="D56" t="s">
        <v>33</v>
      </c>
      <c r="F56" s="1"/>
      <c r="G56" t="s">
        <v>35</v>
      </c>
      <c r="H56" t="s">
        <v>251</v>
      </c>
      <c r="I56" t="s">
        <v>251</v>
      </c>
      <c r="J56" t="s">
        <v>251</v>
      </c>
      <c r="K56" t="s">
        <v>36</v>
      </c>
      <c r="L56" t="s">
        <v>41</v>
      </c>
      <c r="M56" t="s">
        <v>41</v>
      </c>
      <c r="O56" t="s">
        <v>48</v>
      </c>
      <c r="P56" t="s">
        <v>49</v>
      </c>
      <c r="Q56" t="s">
        <v>37</v>
      </c>
      <c r="R56" t="s">
        <v>42</v>
      </c>
      <c r="S56" t="s">
        <v>36</v>
      </c>
      <c r="T56" t="s">
        <v>42</v>
      </c>
      <c r="U56" t="s">
        <v>36</v>
      </c>
      <c r="V56" t="s">
        <v>42</v>
      </c>
      <c r="W56" t="s">
        <v>42</v>
      </c>
      <c r="X56" t="s">
        <v>42</v>
      </c>
      <c r="Y56" t="s">
        <v>36</v>
      </c>
      <c r="Z56" t="s">
        <v>41</v>
      </c>
      <c r="AA56" t="s">
        <v>36</v>
      </c>
      <c r="AB56" t="s">
        <v>42</v>
      </c>
      <c r="AC56" t="s">
        <v>42</v>
      </c>
      <c r="AD56" t="s">
        <v>42</v>
      </c>
      <c r="AE56" t="s">
        <v>37</v>
      </c>
      <c r="AF56" t="s">
        <v>37</v>
      </c>
      <c r="AG56" t="s">
        <v>37</v>
      </c>
      <c r="AH56" t="s">
        <v>36</v>
      </c>
      <c r="AI56" t="s">
        <v>36</v>
      </c>
      <c r="AJ56" t="s">
        <v>43</v>
      </c>
      <c r="AK56" t="s">
        <v>54</v>
      </c>
    </row>
    <row r="57" spans="1:38" x14ac:dyDescent="0.25">
      <c r="A57">
        <v>70</v>
      </c>
      <c r="B57" s="1">
        <v>46070.371018518497</v>
      </c>
      <c r="C57" s="1">
        <v>46070.373495370397</v>
      </c>
      <c r="D57" t="s">
        <v>33</v>
      </c>
      <c r="F57" s="1"/>
      <c r="G57" t="s">
        <v>35</v>
      </c>
      <c r="H57" t="s">
        <v>251</v>
      </c>
      <c r="I57" t="s">
        <v>251</v>
      </c>
      <c r="J57" t="s">
        <v>251</v>
      </c>
      <c r="K57" t="s">
        <v>36</v>
      </c>
      <c r="L57" t="s">
        <v>36</v>
      </c>
      <c r="M57" t="s">
        <v>40</v>
      </c>
      <c r="O57" t="s">
        <v>38</v>
      </c>
      <c r="P57" t="s">
        <v>46</v>
      </c>
      <c r="Q57" t="s">
        <v>42</v>
      </c>
      <c r="R57" t="s">
        <v>42</v>
      </c>
      <c r="S57" t="s">
        <v>36</v>
      </c>
      <c r="T57" t="s">
        <v>36</v>
      </c>
      <c r="U57" t="s">
        <v>41</v>
      </c>
      <c r="V57" t="s">
        <v>36</v>
      </c>
      <c r="W57" t="s">
        <v>42</v>
      </c>
      <c r="X57" t="s">
        <v>42</v>
      </c>
      <c r="Y57" t="s">
        <v>42</v>
      </c>
      <c r="Z57" t="s">
        <v>40</v>
      </c>
      <c r="AA57" t="s">
        <v>42</v>
      </c>
      <c r="AB57" t="s">
        <v>42</v>
      </c>
      <c r="AC57" t="s">
        <v>36</v>
      </c>
      <c r="AD57" t="s">
        <v>36</v>
      </c>
      <c r="AE57" t="s">
        <v>42</v>
      </c>
      <c r="AF57" t="s">
        <v>36</v>
      </c>
      <c r="AG57" t="s">
        <v>42</v>
      </c>
      <c r="AH57" t="s">
        <v>42</v>
      </c>
      <c r="AI57" t="s">
        <v>42</v>
      </c>
      <c r="AJ57" t="s">
        <v>43</v>
      </c>
      <c r="AK57" t="s">
        <v>54</v>
      </c>
    </row>
    <row r="58" spans="1:38" x14ac:dyDescent="0.25">
      <c r="A58">
        <v>71</v>
      </c>
      <c r="B58" s="1">
        <v>46070.372164351902</v>
      </c>
      <c r="C58" s="1">
        <v>46070.377303240697</v>
      </c>
      <c r="D58" t="s">
        <v>33</v>
      </c>
      <c r="F58" s="1"/>
      <c r="G58" t="s">
        <v>35</v>
      </c>
      <c r="H58" t="s">
        <v>251</v>
      </c>
      <c r="I58" t="s">
        <v>251</v>
      </c>
      <c r="J58" t="s">
        <v>251</v>
      </c>
      <c r="K58" t="s">
        <v>36</v>
      </c>
      <c r="L58" t="s">
        <v>36</v>
      </c>
      <c r="M58" t="s">
        <v>36</v>
      </c>
      <c r="O58" t="s">
        <v>95</v>
      </c>
      <c r="P58" t="s">
        <v>46</v>
      </c>
      <c r="Q58" t="s">
        <v>42</v>
      </c>
      <c r="R58" t="s">
        <v>42</v>
      </c>
      <c r="S58" t="s">
        <v>36</v>
      </c>
      <c r="T58" t="s">
        <v>36</v>
      </c>
      <c r="U58" t="s">
        <v>41</v>
      </c>
      <c r="V58" t="s">
        <v>40</v>
      </c>
      <c r="W58" t="s">
        <v>42</v>
      </c>
      <c r="X58" t="s">
        <v>42</v>
      </c>
      <c r="Y58" t="s">
        <v>42</v>
      </c>
      <c r="Z58" t="s">
        <v>42</v>
      </c>
      <c r="AA58" t="s">
        <v>42</v>
      </c>
      <c r="AB58" t="s">
        <v>42</v>
      </c>
      <c r="AC58" t="s">
        <v>40</v>
      </c>
      <c r="AD58" t="s">
        <v>40</v>
      </c>
      <c r="AE58" t="s">
        <v>37</v>
      </c>
      <c r="AF58" t="s">
        <v>40</v>
      </c>
      <c r="AG58" t="s">
        <v>42</v>
      </c>
      <c r="AH58" t="s">
        <v>42</v>
      </c>
      <c r="AI58" t="s">
        <v>42</v>
      </c>
      <c r="AJ58" t="s">
        <v>43</v>
      </c>
      <c r="AK58" t="s">
        <v>50</v>
      </c>
    </row>
    <row r="59" spans="1:38" x14ac:dyDescent="0.25">
      <c r="A59">
        <v>72</v>
      </c>
      <c r="B59" s="1">
        <v>46070.373136574097</v>
      </c>
      <c r="C59" s="1">
        <v>46070.380173611098</v>
      </c>
      <c r="D59" t="s">
        <v>33</v>
      </c>
      <c r="F59" s="1"/>
      <c r="G59" t="s">
        <v>35</v>
      </c>
      <c r="H59" t="s">
        <v>251</v>
      </c>
      <c r="I59" t="s">
        <v>251</v>
      </c>
      <c r="J59" t="s">
        <v>251</v>
      </c>
      <c r="K59" t="s">
        <v>36</v>
      </c>
      <c r="L59" t="s">
        <v>42</v>
      </c>
      <c r="M59" t="s">
        <v>36</v>
      </c>
      <c r="N59" t="s">
        <v>96</v>
      </c>
      <c r="O59" t="s">
        <v>38</v>
      </c>
      <c r="P59" t="s">
        <v>39</v>
      </c>
      <c r="Q59" t="s">
        <v>42</v>
      </c>
      <c r="R59" t="s">
        <v>40</v>
      </c>
      <c r="S59" t="s">
        <v>42</v>
      </c>
      <c r="T59" t="s">
        <v>40</v>
      </c>
      <c r="U59" t="s">
        <v>36</v>
      </c>
      <c r="V59" t="s">
        <v>36</v>
      </c>
      <c r="W59" t="s">
        <v>41</v>
      </c>
      <c r="X59" t="s">
        <v>41</v>
      </c>
      <c r="Y59" t="s">
        <v>42</v>
      </c>
      <c r="Z59" t="s">
        <v>42</v>
      </c>
      <c r="AA59" t="s">
        <v>42</v>
      </c>
      <c r="AB59" t="s">
        <v>41</v>
      </c>
      <c r="AC59" t="s">
        <v>40</v>
      </c>
      <c r="AD59" t="s">
        <v>41</v>
      </c>
      <c r="AE59" t="s">
        <v>41</v>
      </c>
      <c r="AF59" t="s">
        <v>41</v>
      </c>
      <c r="AG59" t="s">
        <v>37</v>
      </c>
      <c r="AH59" t="s">
        <v>40</v>
      </c>
      <c r="AI59" t="s">
        <v>41</v>
      </c>
      <c r="AJ59" t="s">
        <v>43</v>
      </c>
      <c r="AK59" t="s">
        <v>50</v>
      </c>
    </row>
    <row r="60" spans="1:38" x14ac:dyDescent="0.25">
      <c r="A60">
        <v>73</v>
      </c>
      <c r="B60" s="1">
        <v>46070.381203703699</v>
      </c>
      <c r="C60" s="1">
        <v>46070.382986111101</v>
      </c>
      <c r="D60" t="s">
        <v>33</v>
      </c>
      <c r="F60" s="1"/>
      <c r="G60" t="s">
        <v>35</v>
      </c>
      <c r="H60" t="s">
        <v>251</v>
      </c>
      <c r="I60" t="s">
        <v>251</v>
      </c>
      <c r="J60" t="s">
        <v>251</v>
      </c>
      <c r="K60" t="s">
        <v>36</v>
      </c>
      <c r="L60" t="s">
        <v>36</v>
      </c>
      <c r="M60" t="s">
        <v>36</v>
      </c>
      <c r="O60" t="s">
        <v>38</v>
      </c>
      <c r="P60" t="s">
        <v>46</v>
      </c>
      <c r="Q60" t="s">
        <v>42</v>
      </c>
      <c r="R60" t="s">
        <v>42</v>
      </c>
      <c r="S60" t="s">
        <v>42</v>
      </c>
      <c r="T60" t="s">
        <v>41</v>
      </c>
      <c r="U60" t="s">
        <v>41</v>
      </c>
      <c r="V60" t="s">
        <v>37</v>
      </c>
      <c r="W60" t="s">
        <v>40</v>
      </c>
      <c r="X60" t="s">
        <v>42</v>
      </c>
      <c r="Y60" t="s">
        <v>42</v>
      </c>
      <c r="Z60" t="s">
        <v>42</v>
      </c>
      <c r="AA60" t="s">
        <v>37</v>
      </c>
      <c r="AB60" t="s">
        <v>37</v>
      </c>
      <c r="AC60" t="s">
        <v>37</v>
      </c>
      <c r="AD60" t="s">
        <v>40</v>
      </c>
      <c r="AE60" t="s">
        <v>37</v>
      </c>
      <c r="AF60" t="s">
        <v>40</v>
      </c>
      <c r="AG60" t="s">
        <v>37</v>
      </c>
      <c r="AH60" t="s">
        <v>42</v>
      </c>
      <c r="AI60" t="s">
        <v>37</v>
      </c>
      <c r="AJ60" t="s">
        <v>43</v>
      </c>
      <c r="AK60" t="s">
        <v>44</v>
      </c>
    </row>
    <row r="61" spans="1:38" x14ac:dyDescent="0.25">
      <c r="A61">
        <v>74</v>
      </c>
      <c r="B61" s="1">
        <v>46070.373622685198</v>
      </c>
      <c r="C61" s="1">
        <v>46070.383611111101</v>
      </c>
      <c r="D61" t="s">
        <v>33</v>
      </c>
      <c r="F61" s="1"/>
      <c r="G61" t="s">
        <v>35</v>
      </c>
      <c r="H61" t="s">
        <v>251</v>
      </c>
      <c r="I61" t="s">
        <v>251</v>
      </c>
      <c r="J61" t="s">
        <v>251</v>
      </c>
      <c r="K61" t="s">
        <v>36</v>
      </c>
      <c r="L61" t="s">
        <v>37</v>
      </c>
      <c r="M61" t="s">
        <v>40</v>
      </c>
      <c r="N61" t="s">
        <v>97</v>
      </c>
      <c r="O61" t="s">
        <v>48</v>
      </c>
      <c r="P61" t="s">
        <v>46</v>
      </c>
      <c r="Q61" t="s">
        <v>37</v>
      </c>
      <c r="R61" t="s">
        <v>36</v>
      </c>
      <c r="S61" t="s">
        <v>36</v>
      </c>
      <c r="T61" t="s">
        <v>36</v>
      </c>
      <c r="U61" t="s">
        <v>37</v>
      </c>
      <c r="V61" t="s">
        <v>37</v>
      </c>
      <c r="W61" t="s">
        <v>37</v>
      </c>
      <c r="X61" t="s">
        <v>40</v>
      </c>
      <c r="Y61" t="s">
        <v>40</v>
      </c>
      <c r="Z61" t="s">
        <v>36</v>
      </c>
      <c r="AA61" t="s">
        <v>42</v>
      </c>
      <c r="AB61" t="s">
        <v>36</v>
      </c>
      <c r="AC61" t="s">
        <v>42</v>
      </c>
      <c r="AD61" t="s">
        <v>42</v>
      </c>
      <c r="AE61" t="s">
        <v>42</v>
      </c>
      <c r="AF61" t="s">
        <v>36</v>
      </c>
      <c r="AG61" t="s">
        <v>42</v>
      </c>
      <c r="AH61" t="s">
        <v>42</v>
      </c>
      <c r="AI61" t="s">
        <v>37</v>
      </c>
      <c r="AJ61" t="s">
        <v>57</v>
      </c>
      <c r="AK61" t="s">
        <v>54</v>
      </c>
      <c r="AL61" t="s">
        <v>98</v>
      </c>
    </row>
    <row r="62" spans="1:38" x14ac:dyDescent="0.25">
      <c r="A62">
        <v>77</v>
      </c>
      <c r="B62" s="1">
        <v>46070.380798611099</v>
      </c>
      <c r="C62" s="1">
        <v>46070.388368055603</v>
      </c>
      <c r="D62" t="s">
        <v>33</v>
      </c>
      <c r="F62" s="1"/>
      <c r="G62" t="s">
        <v>35</v>
      </c>
      <c r="H62" t="s">
        <v>251</v>
      </c>
      <c r="I62" t="s">
        <v>251</v>
      </c>
      <c r="J62" t="s">
        <v>251</v>
      </c>
      <c r="K62" t="s">
        <v>42</v>
      </c>
      <c r="L62" t="s">
        <v>36</v>
      </c>
      <c r="M62" t="s">
        <v>42</v>
      </c>
      <c r="N62" t="s">
        <v>99</v>
      </c>
      <c r="O62" t="s">
        <v>38</v>
      </c>
      <c r="P62" t="s">
        <v>49</v>
      </c>
      <c r="Q62" t="s">
        <v>37</v>
      </c>
      <c r="R62" t="s">
        <v>36</v>
      </c>
      <c r="S62" t="s">
        <v>40</v>
      </c>
      <c r="T62" t="s">
        <v>36</v>
      </c>
      <c r="U62" t="s">
        <v>36</v>
      </c>
      <c r="V62" t="s">
        <v>42</v>
      </c>
      <c r="W62" t="s">
        <v>40</v>
      </c>
      <c r="X62" t="s">
        <v>36</v>
      </c>
      <c r="Y62" t="s">
        <v>36</v>
      </c>
      <c r="Z62" t="s">
        <v>36</v>
      </c>
      <c r="AA62" t="s">
        <v>42</v>
      </c>
      <c r="AB62" t="s">
        <v>40</v>
      </c>
      <c r="AC62" t="s">
        <v>42</v>
      </c>
      <c r="AD62" t="s">
        <v>37</v>
      </c>
      <c r="AE62" t="s">
        <v>37</v>
      </c>
      <c r="AF62" t="s">
        <v>42</v>
      </c>
      <c r="AG62" t="s">
        <v>40</v>
      </c>
      <c r="AH62" t="s">
        <v>42</v>
      </c>
      <c r="AI62" t="s">
        <v>42</v>
      </c>
      <c r="AJ62" t="s">
        <v>53</v>
      </c>
      <c r="AK62" t="s">
        <v>47</v>
      </c>
      <c r="AL62" t="s">
        <v>100</v>
      </c>
    </row>
    <row r="63" spans="1:38" x14ac:dyDescent="0.25">
      <c r="A63">
        <v>78</v>
      </c>
      <c r="B63" s="1">
        <v>46070.384456018503</v>
      </c>
      <c r="C63" s="1">
        <v>46070.388935185198</v>
      </c>
      <c r="D63" t="s">
        <v>33</v>
      </c>
      <c r="F63" s="1"/>
      <c r="G63" t="s">
        <v>35</v>
      </c>
      <c r="H63" t="s">
        <v>251</v>
      </c>
      <c r="I63" t="s">
        <v>251</v>
      </c>
      <c r="J63" t="s">
        <v>251</v>
      </c>
      <c r="K63" t="s">
        <v>36</v>
      </c>
      <c r="L63" t="s">
        <v>41</v>
      </c>
      <c r="M63" t="s">
        <v>36</v>
      </c>
      <c r="O63" t="s">
        <v>48</v>
      </c>
      <c r="P63" t="s">
        <v>39</v>
      </c>
      <c r="Q63" t="s">
        <v>37</v>
      </c>
      <c r="R63" t="s">
        <v>42</v>
      </c>
      <c r="S63" t="s">
        <v>40</v>
      </c>
      <c r="T63" t="s">
        <v>36</v>
      </c>
      <c r="U63" t="s">
        <v>41</v>
      </c>
      <c r="V63" t="s">
        <v>42</v>
      </c>
      <c r="W63" t="s">
        <v>40</v>
      </c>
      <c r="X63" t="s">
        <v>40</v>
      </c>
      <c r="Y63" t="s">
        <v>40</v>
      </c>
      <c r="Z63" t="s">
        <v>36</v>
      </c>
      <c r="AA63" t="s">
        <v>37</v>
      </c>
      <c r="AB63" t="s">
        <v>37</v>
      </c>
      <c r="AC63" t="s">
        <v>42</v>
      </c>
      <c r="AD63" t="s">
        <v>42</v>
      </c>
      <c r="AE63" t="s">
        <v>42</v>
      </c>
      <c r="AF63" t="s">
        <v>40</v>
      </c>
      <c r="AG63" t="s">
        <v>37</v>
      </c>
      <c r="AH63" t="s">
        <v>37</v>
      </c>
      <c r="AI63" t="s">
        <v>36</v>
      </c>
      <c r="AJ63" t="s">
        <v>43</v>
      </c>
      <c r="AK63" t="s">
        <v>50</v>
      </c>
    </row>
    <row r="64" spans="1:38" x14ac:dyDescent="0.25">
      <c r="A64">
        <v>79</v>
      </c>
      <c r="B64" s="1">
        <v>46070.384421296301</v>
      </c>
      <c r="C64" s="1">
        <v>46070.3890972222</v>
      </c>
      <c r="D64" t="s">
        <v>33</v>
      </c>
      <c r="F64" s="1"/>
      <c r="G64" t="s">
        <v>35</v>
      </c>
      <c r="H64" t="s">
        <v>251</v>
      </c>
      <c r="I64" t="s">
        <v>251</v>
      </c>
      <c r="J64" t="s">
        <v>251</v>
      </c>
      <c r="K64" t="s">
        <v>42</v>
      </c>
      <c r="L64" t="s">
        <v>36</v>
      </c>
      <c r="M64" t="s">
        <v>36</v>
      </c>
      <c r="O64" t="s">
        <v>52</v>
      </c>
      <c r="P64" t="s">
        <v>46</v>
      </c>
      <c r="Q64" t="s">
        <v>37</v>
      </c>
      <c r="R64" t="s">
        <v>40</v>
      </c>
      <c r="S64" t="s">
        <v>42</v>
      </c>
      <c r="T64" t="s">
        <v>41</v>
      </c>
      <c r="U64" t="s">
        <v>41</v>
      </c>
      <c r="V64" t="s">
        <v>42</v>
      </c>
      <c r="W64" t="s">
        <v>42</v>
      </c>
      <c r="X64" t="s">
        <v>40</v>
      </c>
      <c r="Y64" t="s">
        <v>42</v>
      </c>
      <c r="Z64" t="s">
        <v>42</v>
      </c>
      <c r="AA64" t="s">
        <v>36</v>
      </c>
      <c r="AB64" t="s">
        <v>42</v>
      </c>
      <c r="AC64" t="s">
        <v>36</v>
      </c>
      <c r="AD64" t="s">
        <v>36</v>
      </c>
      <c r="AE64" t="s">
        <v>42</v>
      </c>
      <c r="AF64" t="s">
        <v>36</v>
      </c>
      <c r="AG64" t="s">
        <v>37</v>
      </c>
      <c r="AH64" t="s">
        <v>37</v>
      </c>
      <c r="AI64" t="s">
        <v>41</v>
      </c>
      <c r="AJ64" t="s">
        <v>53</v>
      </c>
      <c r="AK64" t="s">
        <v>50</v>
      </c>
    </row>
    <row r="65" spans="1:37" x14ac:dyDescent="0.25">
      <c r="A65">
        <v>80</v>
      </c>
      <c r="B65" s="1">
        <v>46070.384710648097</v>
      </c>
      <c r="C65" s="1">
        <v>46070.389178240701</v>
      </c>
      <c r="D65" t="s">
        <v>33</v>
      </c>
      <c r="F65" s="1"/>
      <c r="G65" t="s">
        <v>35</v>
      </c>
      <c r="H65" t="s">
        <v>251</v>
      </c>
      <c r="I65" t="s">
        <v>251</v>
      </c>
      <c r="J65" t="s">
        <v>251</v>
      </c>
      <c r="K65" t="s">
        <v>42</v>
      </c>
      <c r="L65" t="s">
        <v>42</v>
      </c>
      <c r="M65" t="s">
        <v>37</v>
      </c>
      <c r="O65" t="s">
        <v>38</v>
      </c>
      <c r="P65" t="s">
        <v>49</v>
      </c>
      <c r="Q65" t="s">
        <v>37</v>
      </c>
      <c r="R65" t="s">
        <v>37</v>
      </c>
      <c r="S65" t="s">
        <v>42</v>
      </c>
      <c r="T65" t="s">
        <v>36</v>
      </c>
      <c r="U65" t="s">
        <v>36</v>
      </c>
      <c r="V65" t="s">
        <v>42</v>
      </c>
      <c r="W65" t="s">
        <v>36</v>
      </c>
      <c r="X65" t="s">
        <v>42</v>
      </c>
      <c r="Y65" t="s">
        <v>42</v>
      </c>
      <c r="Z65" t="s">
        <v>36</v>
      </c>
      <c r="AA65" t="s">
        <v>42</v>
      </c>
      <c r="AB65" t="s">
        <v>36</v>
      </c>
      <c r="AC65" t="s">
        <v>36</v>
      </c>
      <c r="AD65" t="s">
        <v>42</v>
      </c>
      <c r="AE65" t="s">
        <v>37</v>
      </c>
      <c r="AF65" t="s">
        <v>37</v>
      </c>
      <c r="AG65" t="s">
        <v>42</v>
      </c>
      <c r="AH65" t="s">
        <v>36</v>
      </c>
      <c r="AI65" t="s">
        <v>42</v>
      </c>
      <c r="AJ65" t="s">
        <v>53</v>
      </c>
      <c r="AK65" t="s">
        <v>66</v>
      </c>
    </row>
    <row r="66" spans="1:37" x14ac:dyDescent="0.25">
      <c r="A66">
        <v>81</v>
      </c>
      <c r="B66" s="1">
        <v>46070.380763888897</v>
      </c>
      <c r="C66" s="1">
        <v>46070.389293981498</v>
      </c>
      <c r="D66" t="s">
        <v>33</v>
      </c>
      <c r="F66" s="1"/>
      <c r="G66" t="s">
        <v>35</v>
      </c>
      <c r="H66" t="s">
        <v>251</v>
      </c>
      <c r="I66" t="s">
        <v>251</v>
      </c>
      <c r="J66" t="s">
        <v>251</v>
      </c>
      <c r="K66" t="s">
        <v>36</v>
      </c>
      <c r="L66" t="s">
        <v>40</v>
      </c>
      <c r="M66" t="s">
        <v>36</v>
      </c>
      <c r="N66" t="s">
        <v>101</v>
      </c>
      <c r="O66" t="s">
        <v>38</v>
      </c>
      <c r="P66" t="s">
        <v>49</v>
      </c>
      <c r="Q66" t="s">
        <v>42</v>
      </c>
      <c r="R66" t="s">
        <v>36</v>
      </c>
      <c r="S66" t="s">
        <v>36</v>
      </c>
      <c r="T66" t="s">
        <v>42</v>
      </c>
      <c r="U66" t="s">
        <v>37</v>
      </c>
      <c r="V66" t="s">
        <v>37</v>
      </c>
      <c r="W66" t="s">
        <v>42</v>
      </c>
      <c r="X66" t="s">
        <v>36</v>
      </c>
      <c r="Y66" t="s">
        <v>36</v>
      </c>
      <c r="Z66" t="s">
        <v>36</v>
      </c>
      <c r="AA66" t="s">
        <v>42</v>
      </c>
      <c r="AB66" t="s">
        <v>40</v>
      </c>
      <c r="AC66" t="s">
        <v>37</v>
      </c>
      <c r="AD66" t="s">
        <v>37</v>
      </c>
      <c r="AE66" t="s">
        <v>42</v>
      </c>
      <c r="AF66" t="s">
        <v>42</v>
      </c>
      <c r="AG66" t="s">
        <v>40</v>
      </c>
      <c r="AH66" t="s">
        <v>42</v>
      </c>
      <c r="AI66" t="s">
        <v>42</v>
      </c>
      <c r="AJ66" t="s">
        <v>57</v>
      </c>
      <c r="AK66" t="s">
        <v>47</v>
      </c>
    </row>
    <row r="67" spans="1:37" x14ac:dyDescent="0.25">
      <c r="A67">
        <v>82</v>
      </c>
      <c r="B67" s="1">
        <v>46070.384502314802</v>
      </c>
      <c r="C67" s="1">
        <v>46070.389664351896</v>
      </c>
      <c r="D67" t="s">
        <v>33</v>
      </c>
      <c r="F67" s="1"/>
      <c r="G67" t="s">
        <v>35</v>
      </c>
      <c r="H67" t="s">
        <v>251</v>
      </c>
      <c r="I67" t="s">
        <v>251</v>
      </c>
      <c r="J67" t="s">
        <v>251</v>
      </c>
      <c r="K67" t="s">
        <v>40</v>
      </c>
      <c r="L67" t="s">
        <v>36</v>
      </c>
      <c r="M67" t="s">
        <v>36</v>
      </c>
      <c r="O67" t="s">
        <v>38</v>
      </c>
      <c r="P67" t="s">
        <v>92</v>
      </c>
      <c r="Q67" t="s">
        <v>40</v>
      </c>
      <c r="R67" t="s">
        <v>40</v>
      </c>
      <c r="S67" t="s">
        <v>36</v>
      </c>
      <c r="T67" t="s">
        <v>40</v>
      </c>
      <c r="U67" t="s">
        <v>42</v>
      </c>
      <c r="V67" t="s">
        <v>36</v>
      </c>
      <c r="W67" t="s">
        <v>40</v>
      </c>
      <c r="X67" t="s">
        <v>40</v>
      </c>
      <c r="Y67" t="s">
        <v>40</v>
      </c>
      <c r="Z67" t="s">
        <v>36</v>
      </c>
      <c r="AA67" t="s">
        <v>36</v>
      </c>
      <c r="AB67" t="s">
        <v>36</v>
      </c>
      <c r="AC67" t="s">
        <v>42</v>
      </c>
      <c r="AD67" t="s">
        <v>42</v>
      </c>
      <c r="AE67" t="s">
        <v>42</v>
      </c>
      <c r="AF67" t="s">
        <v>42</v>
      </c>
      <c r="AG67" t="s">
        <v>37</v>
      </c>
      <c r="AH67" t="s">
        <v>37</v>
      </c>
      <c r="AI67" t="s">
        <v>40</v>
      </c>
      <c r="AJ67" t="s">
        <v>53</v>
      </c>
      <c r="AK67" t="s">
        <v>50</v>
      </c>
    </row>
    <row r="68" spans="1:37" x14ac:dyDescent="0.25">
      <c r="A68">
        <v>83</v>
      </c>
      <c r="B68" s="1">
        <v>46070.385324074101</v>
      </c>
      <c r="C68" s="1">
        <v>46070.391562500001</v>
      </c>
      <c r="D68" t="s">
        <v>33</v>
      </c>
      <c r="F68" s="1"/>
      <c r="G68" t="s">
        <v>35</v>
      </c>
      <c r="H68" t="s">
        <v>251</v>
      </c>
      <c r="I68" t="s">
        <v>251</v>
      </c>
      <c r="J68" t="s">
        <v>251</v>
      </c>
      <c r="K68" t="s">
        <v>36</v>
      </c>
      <c r="L68" t="s">
        <v>36</v>
      </c>
      <c r="M68" t="s">
        <v>41</v>
      </c>
      <c r="O68" t="s">
        <v>64</v>
      </c>
      <c r="P68" t="s">
        <v>70</v>
      </c>
      <c r="Q68" t="s">
        <v>42</v>
      </c>
      <c r="R68" t="s">
        <v>36</v>
      </c>
      <c r="S68" t="s">
        <v>42</v>
      </c>
      <c r="T68" t="s">
        <v>36</v>
      </c>
      <c r="U68" t="s">
        <v>36</v>
      </c>
      <c r="V68" t="s">
        <v>40</v>
      </c>
      <c r="W68" t="s">
        <v>40</v>
      </c>
      <c r="X68" t="s">
        <v>36</v>
      </c>
      <c r="Y68" t="s">
        <v>40</v>
      </c>
      <c r="Z68" t="s">
        <v>40</v>
      </c>
      <c r="AA68" t="s">
        <v>40</v>
      </c>
      <c r="AB68" t="s">
        <v>36</v>
      </c>
      <c r="AC68" t="s">
        <v>42</v>
      </c>
      <c r="AD68" t="s">
        <v>42</v>
      </c>
      <c r="AE68" t="s">
        <v>42</v>
      </c>
      <c r="AF68" t="s">
        <v>42</v>
      </c>
      <c r="AG68" t="s">
        <v>42</v>
      </c>
      <c r="AH68" t="s">
        <v>37</v>
      </c>
      <c r="AI68" t="s">
        <v>37</v>
      </c>
      <c r="AJ68" t="s">
        <v>57</v>
      </c>
      <c r="AK68" t="s">
        <v>44</v>
      </c>
    </row>
    <row r="69" spans="1:37" x14ac:dyDescent="0.25">
      <c r="A69">
        <v>84</v>
      </c>
      <c r="B69" s="1">
        <v>46070.387199074103</v>
      </c>
      <c r="C69" s="1">
        <v>46070.391817129603</v>
      </c>
      <c r="D69" t="s">
        <v>33</v>
      </c>
      <c r="F69" s="1"/>
      <c r="G69" t="s">
        <v>35</v>
      </c>
      <c r="H69" t="s">
        <v>251</v>
      </c>
      <c r="I69" t="s">
        <v>251</v>
      </c>
      <c r="J69" t="s">
        <v>251</v>
      </c>
      <c r="K69" t="s">
        <v>36</v>
      </c>
      <c r="L69" t="s">
        <v>41</v>
      </c>
      <c r="M69" t="s">
        <v>41</v>
      </c>
      <c r="O69" t="s">
        <v>38</v>
      </c>
      <c r="P69" t="s">
        <v>46</v>
      </c>
      <c r="Q69" t="s">
        <v>37</v>
      </c>
      <c r="R69" t="s">
        <v>42</v>
      </c>
      <c r="S69" t="s">
        <v>36</v>
      </c>
      <c r="T69" t="s">
        <v>41</v>
      </c>
      <c r="U69" t="s">
        <v>41</v>
      </c>
      <c r="V69" t="s">
        <v>42</v>
      </c>
      <c r="W69" t="s">
        <v>42</v>
      </c>
      <c r="X69" t="s">
        <v>42</v>
      </c>
      <c r="Y69" t="s">
        <v>42</v>
      </c>
      <c r="Z69" t="s">
        <v>42</v>
      </c>
      <c r="AA69" t="s">
        <v>37</v>
      </c>
      <c r="AB69" t="s">
        <v>42</v>
      </c>
      <c r="AC69" t="s">
        <v>41</v>
      </c>
      <c r="AD69" t="s">
        <v>36</v>
      </c>
      <c r="AE69" t="s">
        <v>37</v>
      </c>
      <c r="AF69" t="s">
        <v>36</v>
      </c>
      <c r="AG69" t="s">
        <v>37</v>
      </c>
      <c r="AH69" t="s">
        <v>37</v>
      </c>
      <c r="AI69" t="s">
        <v>37</v>
      </c>
      <c r="AJ69" t="s">
        <v>43</v>
      </c>
      <c r="AK69" t="s">
        <v>44</v>
      </c>
    </row>
    <row r="70" spans="1:37" x14ac:dyDescent="0.25">
      <c r="A70">
        <v>85</v>
      </c>
      <c r="B70" s="1">
        <v>46070.388831018499</v>
      </c>
      <c r="C70" s="1">
        <v>46070.392326388901</v>
      </c>
      <c r="D70" t="s">
        <v>33</v>
      </c>
      <c r="F70" s="1"/>
      <c r="G70" t="s">
        <v>35</v>
      </c>
      <c r="H70" t="s">
        <v>251</v>
      </c>
      <c r="I70" t="s">
        <v>251</v>
      </c>
      <c r="J70" t="s">
        <v>251</v>
      </c>
      <c r="K70" t="s">
        <v>42</v>
      </c>
      <c r="L70" t="s">
        <v>37</v>
      </c>
      <c r="M70" t="s">
        <v>40</v>
      </c>
      <c r="O70" t="s">
        <v>52</v>
      </c>
      <c r="P70" t="s">
        <v>46</v>
      </c>
      <c r="Q70" t="s">
        <v>36</v>
      </c>
      <c r="R70" t="s">
        <v>37</v>
      </c>
      <c r="S70" t="s">
        <v>42</v>
      </c>
      <c r="T70" t="s">
        <v>37</v>
      </c>
      <c r="U70" t="s">
        <v>41</v>
      </c>
      <c r="V70" t="s">
        <v>37</v>
      </c>
      <c r="W70" t="s">
        <v>42</v>
      </c>
      <c r="X70" t="s">
        <v>37</v>
      </c>
      <c r="Y70" t="s">
        <v>37</v>
      </c>
      <c r="Z70" t="s">
        <v>37</v>
      </c>
      <c r="AA70" t="s">
        <v>37</v>
      </c>
      <c r="AB70" t="s">
        <v>37</v>
      </c>
      <c r="AC70" t="s">
        <v>37</v>
      </c>
      <c r="AD70" t="s">
        <v>41</v>
      </c>
      <c r="AE70" t="s">
        <v>41</v>
      </c>
      <c r="AF70" t="s">
        <v>42</v>
      </c>
      <c r="AG70" t="s">
        <v>37</v>
      </c>
      <c r="AH70" t="s">
        <v>37</v>
      </c>
      <c r="AI70" t="s">
        <v>42</v>
      </c>
      <c r="AJ70" t="s">
        <v>57</v>
      </c>
      <c r="AK70" t="s">
        <v>54</v>
      </c>
    </row>
    <row r="71" spans="1:37" x14ac:dyDescent="0.25">
      <c r="A71">
        <v>86</v>
      </c>
      <c r="B71" s="1">
        <v>46070.384062500001</v>
      </c>
      <c r="C71" s="1">
        <v>46070.393576388902</v>
      </c>
      <c r="D71" t="s">
        <v>33</v>
      </c>
      <c r="F71" s="1"/>
      <c r="G71" t="s">
        <v>35</v>
      </c>
      <c r="H71" t="s">
        <v>251</v>
      </c>
      <c r="I71" t="s">
        <v>251</v>
      </c>
      <c r="J71" t="s">
        <v>251</v>
      </c>
      <c r="K71" t="s">
        <v>42</v>
      </c>
      <c r="L71" t="s">
        <v>37</v>
      </c>
      <c r="M71" t="s">
        <v>41</v>
      </c>
      <c r="N71" t="s">
        <v>102</v>
      </c>
      <c r="O71" t="s">
        <v>64</v>
      </c>
      <c r="P71" t="s">
        <v>39</v>
      </c>
      <c r="Q71" t="s">
        <v>42</v>
      </c>
      <c r="R71" t="s">
        <v>41</v>
      </c>
      <c r="S71" t="s">
        <v>40</v>
      </c>
      <c r="T71" t="s">
        <v>42</v>
      </c>
      <c r="U71" t="s">
        <v>40</v>
      </c>
      <c r="V71" t="s">
        <v>40</v>
      </c>
      <c r="W71" t="s">
        <v>41</v>
      </c>
      <c r="X71" t="s">
        <v>41</v>
      </c>
      <c r="Y71" t="s">
        <v>36</v>
      </c>
      <c r="Z71" t="s">
        <v>36</v>
      </c>
      <c r="AA71" t="s">
        <v>36</v>
      </c>
      <c r="AB71" t="s">
        <v>41</v>
      </c>
      <c r="AC71" t="s">
        <v>40</v>
      </c>
      <c r="AD71" t="s">
        <v>37</v>
      </c>
      <c r="AE71" t="s">
        <v>37</v>
      </c>
      <c r="AF71" t="s">
        <v>40</v>
      </c>
      <c r="AG71" t="s">
        <v>37</v>
      </c>
      <c r="AH71" t="s">
        <v>41</v>
      </c>
      <c r="AI71" t="s">
        <v>36</v>
      </c>
      <c r="AJ71" t="s">
        <v>53</v>
      </c>
      <c r="AK71" t="s">
        <v>50</v>
      </c>
    </row>
    <row r="72" spans="1:37" x14ac:dyDescent="0.25">
      <c r="A72">
        <v>87</v>
      </c>
      <c r="B72" s="1">
        <v>46070.388356481497</v>
      </c>
      <c r="C72" s="1">
        <v>46070.394594907397</v>
      </c>
      <c r="D72" t="s">
        <v>33</v>
      </c>
      <c r="F72" s="1"/>
      <c r="G72" t="s">
        <v>35</v>
      </c>
      <c r="H72" t="s">
        <v>251</v>
      </c>
      <c r="I72" t="s">
        <v>251</v>
      </c>
      <c r="J72" t="s">
        <v>251</v>
      </c>
      <c r="K72" t="s">
        <v>37</v>
      </c>
      <c r="L72" t="s">
        <v>36</v>
      </c>
      <c r="M72" t="s">
        <v>36</v>
      </c>
      <c r="O72" t="s">
        <v>52</v>
      </c>
      <c r="P72" t="s">
        <v>46</v>
      </c>
      <c r="Q72" t="s">
        <v>37</v>
      </c>
      <c r="R72" t="s">
        <v>37</v>
      </c>
      <c r="S72" t="s">
        <v>42</v>
      </c>
      <c r="T72" t="s">
        <v>40</v>
      </c>
      <c r="U72" t="s">
        <v>41</v>
      </c>
      <c r="V72" t="s">
        <v>42</v>
      </c>
      <c r="W72" t="s">
        <v>42</v>
      </c>
      <c r="X72" t="s">
        <v>37</v>
      </c>
      <c r="Y72" t="s">
        <v>37</v>
      </c>
      <c r="Z72" t="s">
        <v>37</v>
      </c>
      <c r="AA72" t="s">
        <v>37</v>
      </c>
      <c r="AB72" t="s">
        <v>37</v>
      </c>
      <c r="AC72" t="s">
        <v>36</v>
      </c>
      <c r="AD72" t="s">
        <v>42</v>
      </c>
      <c r="AE72" t="s">
        <v>37</v>
      </c>
      <c r="AF72" t="s">
        <v>37</v>
      </c>
      <c r="AG72" t="s">
        <v>37</v>
      </c>
      <c r="AH72" t="s">
        <v>42</v>
      </c>
      <c r="AI72" t="s">
        <v>36</v>
      </c>
      <c r="AJ72" t="s">
        <v>43</v>
      </c>
      <c r="AK72" t="s">
        <v>47</v>
      </c>
    </row>
    <row r="73" spans="1:37" x14ac:dyDescent="0.25">
      <c r="A73">
        <v>88</v>
      </c>
      <c r="B73" s="1">
        <v>46070.389895833301</v>
      </c>
      <c r="C73" s="1">
        <v>46070.394722222198</v>
      </c>
      <c r="D73" t="s">
        <v>33</v>
      </c>
      <c r="F73" s="1"/>
      <c r="G73" t="s">
        <v>35</v>
      </c>
      <c r="H73" t="s">
        <v>251</v>
      </c>
      <c r="I73" t="s">
        <v>251</v>
      </c>
      <c r="J73" t="s">
        <v>251</v>
      </c>
      <c r="K73" t="s">
        <v>36</v>
      </c>
      <c r="L73" t="s">
        <v>36</v>
      </c>
      <c r="M73" t="s">
        <v>41</v>
      </c>
      <c r="O73" t="s">
        <v>103</v>
      </c>
      <c r="P73" t="s">
        <v>39</v>
      </c>
      <c r="Q73" t="s">
        <v>37</v>
      </c>
      <c r="R73" t="s">
        <v>36</v>
      </c>
      <c r="S73" t="s">
        <v>37</v>
      </c>
      <c r="T73" t="s">
        <v>42</v>
      </c>
      <c r="U73" t="s">
        <v>36</v>
      </c>
      <c r="V73" t="s">
        <v>37</v>
      </c>
      <c r="W73" t="s">
        <v>42</v>
      </c>
      <c r="X73" t="s">
        <v>41</v>
      </c>
      <c r="Y73" t="s">
        <v>41</v>
      </c>
      <c r="Z73" t="s">
        <v>42</v>
      </c>
      <c r="AA73" t="s">
        <v>36</v>
      </c>
      <c r="AB73" t="s">
        <v>36</v>
      </c>
      <c r="AC73" t="s">
        <v>36</v>
      </c>
      <c r="AD73" t="s">
        <v>37</v>
      </c>
      <c r="AE73" t="s">
        <v>37</v>
      </c>
      <c r="AF73" t="s">
        <v>42</v>
      </c>
      <c r="AG73" t="s">
        <v>37</v>
      </c>
      <c r="AH73" t="s">
        <v>36</v>
      </c>
      <c r="AI73" t="s">
        <v>36</v>
      </c>
      <c r="AJ73" t="s">
        <v>43</v>
      </c>
      <c r="AK73" t="s">
        <v>66</v>
      </c>
    </row>
    <row r="74" spans="1:37" x14ac:dyDescent="0.25">
      <c r="A74">
        <v>89</v>
      </c>
      <c r="B74" s="1">
        <v>46070.394513888903</v>
      </c>
      <c r="C74" s="1">
        <v>46070.396273148101</v>
      </c>
      <c r="D74" t="s">
        <v>33</v>
      </c>
      <c r="F74" s="1"/>
      <c r="G74" t="s">
        <v>35</v>
      </c>
      <c r="H74" t="s">
        <v>251</v>
      </c>
      <c r="I74" t="s">
        <v>251</v>
      </c>
      <c r="J74" t="s">
        <v>251</v>
      </c>
      <c r="K74" t="s">
        <v>36</v>
      </c>
      <c r="L74" t="s">
        <v>42</v>
      </c>
      <c r="M74" t="s">
        <v>36</v>
      </c>
      <c r="O74" t="s">
        <v>48</v>
      </c>
      <c r="P74" t="s">
        <v>67</v>
      </c>
      <c r="Q74" t="s">
        <v>40</v>
      </c>
      <c r="R74" t="s">
        <v>36</v>
      </c>
      <c r="S74" t="s">
        <v>36</v>
      </c>
      <c r="T74" t="s">
        <v>40</v>
      </c>
      <c r="U74" t="s">
        <v>40</v>
      </c>
      <c r="V74" t="s">
        <v>40</v>
      </c>
      <c r="W74" t="s">
        <v>40</v>
      </c>
      <c r="X74" t="s">
        <v>36</v>
      </c>
      <c r="Y74" t="s">
        <v>40</v>
      </c>
      <c r="Z74" t="s">
        <v>36</v>
      </c>
      <c r="AA74" t="s">
        <v>40</v>
      </c>
      <c r="AB74" t="s">
        <v>42</v>
      </c>
      <c r="AC74" t="s">
        <v>42</v>
      </c>
      <c r="AD74" t="s">
        <v>40</v>
      </c>
      <c r="AE74" t="s">
        <v>42</v>
      </c>
      <c r="AF74" t="s">
        <v>40</v>
      </c>
      <c r="AG74" t="s">
        <v>37</v>
      </c>
      <c r="AH74" t="s">
        <v>42</v>
      </c>
      <c r="AI74" t="s">
        <v>40</v>
      </c>
      <c r="AJ74" t="s">
        <v>43</v>
      </c>
      <c r="AK74" t="s">
        <v>54</v>
      </c>
    </row>
    <row r="75" spans="1:37" x14ac:dyDescent="0.25">
      <c r="A75">
        <v>90</v>
      </c>
      <c r="B75" s="1">
        <v>46070.385833333297</v>
      </c>
      <c r="C75" s="1">
        <v>46070.396782407399</v>
      </c>
      <c r="D75" t="s">
        <v>33</v>
      </c>
      <c r="F75" s="1"/>
      <c r="G75" t="s">
        <v>35</v>
      </c>
      <c r="H75" t="s">
        <v>251</v>
      </c>
      <c r="I75" t="s">
        <v>251</v>
      </c>
      <c r="J75" t="s">
        <v>251</v>
      </c>
      <c r="K75" t="s">
        <v>36</v>
      </c>
      <c r="L75" t="s">
        <v>41</v>
      </c>
      <c r="M75" t="s">
        <v>36</v>
      </c>
      <c r="O75" t="s">
        <v>52</v>
      </c>
      <c r="P75" t="s">
        <v>46</v>
      </c>
      <c r="Q75" t="s">
        <v>40</v>
      </c>
      <c r="R75" t="s">
        <v>36</v>
      </c>
      <c r="S75" t="s">
        <v>41</v>
      </c>
      <c r="T75" t="s">
        <v>40</v>
      </c>
      <c r="U75" t="s">
        <v>42</v>
      </c>
      <c r="V75" t="s">
        <v>41</v>
      </c>
      <c r="W75" t="s">
        <v>42</v>
      </c>
      <c r="X75" t="s">
        <v>42</v>
      </c>
      <c r="Y75" t="s">
        <v>42</v>
      </c>
      <c r="Z75" t="s">
        <v>37</v>
      </c>
      <c r="AA75" t="s">
        <v>42</v>
      </c>
      <c r="AB75" t="s">
        <v>37</v>
      </c>
      <c r="AC75" t="s">
        <v>41</v>
      </c>
      <c r="AD75" t="s">
        <v>40</v>
      </c>
      <c r="AE75" t="s">
        <v>42</v>
      </c>
      <c r="AF75" t="s">
        <v>40</v>
      </c>
      <c r="AG75" t="s">
        <v>42</v>
      </c>
      <c r="AH75" t="s">
        <v>36</v>
      </c>
      <c r="AI75" t="s">
        <v>42</v>
      </c>
      <c r="AJ75" t="s">
        <v>43</v>
      </c>
      <c r="AK75" t="s">
        <v>50</v>
      </c>
    </row>
    <row r="76" spans="1:37" x14ac:dyDescent="0.25">
      <c r="A76">
        <v>91</v>
      </c>
      <c r="B76" s="1">
        <v>46070.394849536999</v>
      </c>
      <c r="C76" s="1">
        <v>46070.398055555597</v>
      </c>
      <c r="D76" t="s">
        <v>33</v>
      </c>
      <c r="F76" s="1"/>
      <c r="G76" t="s">
        <v>35</v>
      </c>
      <c r="H76" t="s">
        <v>251</v>
      </c>
      <c r="I76" t="s">
        <v>251</v>
      </c>
      <c r="J76" t="s">
        <v>251</v>
      </c>
      <c r="K76" t="s">
        <v>41</v>
      </c>
      <c r="L76" t="s">
        <v>41</v>
      </c>
      <c r="M76" t="s">
        <v>41</v>
      </c>
      <c r="O76" t="s">
        <v>38</v>
      </c>
      <c r="P76" t="s">
        <v>46</v>
      </c>
      <c r="Q76" t="s">
        <v>37</v>
      </c>
      <c r="R76" t="s">
        <v>37</v>
      </c>
      <c r="S76" t="s">
        <v>36</v>
      </c>
      <c r="T76" t="s">
        <v>41</v>
      </c>
      <c r="U76" t="s">
        <v>41</v>
      </c>
      <c r="V76" t="s">
        <v>41</v>
      </c>
      <c r="W76" t="s">
        <v>42</v>
      </c>
      <c r="X76" t="s">
        <v>42</v>
      </c>
      <c r="Y76" t="s">
        <v>42</v>
      </c>
      <c r="Z76" t="s">
        <v>42</v>
      </c>
      <c r="AA76" t="s">
        <v>42</v>
      </c>
      <c r="AB76" t="s">
        <v>42</v>
      </c>
      <c r="AC76" t="s">
        <v>36</v>
      </c>
      <c r="AD76" t="s">
        <v>41</v>
      </c>
      <c r="AE76" t="s">
        <v>37</v>
      </c>
      <c r="AF76" t="s">
        <v>36</v>
      </c>
      <c r="AG76" t="s">
        <v>42</v>
      </c>
      <c r="AH76" t="s">
        <v>40</v>
      </c>
      <c r="AI76" t="s">
        <v>42</v>
      </c>
      <c r="AJ76" t="s">
        <v>43</v>
      </c>
      <c r="AK76" t="s">
        <v>47</v>
      </c>
    </row>
    <row r="77" spans="1:37" x14ac:dyDescent="0.25">
      <c r="A77">
        <v>92</v>
      </c>
      <c r="B77" s="1">
        <v>46070.396215277797</v>
      </c>
      <c r="C77" s="1">
        <v>46070.398414351803</v>
      </c>
      <c r="D77" t="s">
        <v>33</v>
      </c>
      <c r="F77" s="1"/>
      <c r="G77" t="s">
        <v>35</v>
      </c>
      <c r="H77" t="s">
        <v>251</v>
      </c>
      <c r="I77" t="s">
        <v>251</v>
      </c>
      <c r="J77" t="s">
        <v>251</v>
      </c>
      <c r="K77" t="s">
        <v>36</v>
      </c>
      <c r="L77" t="s">
        <v>36</v>
      </c>
      <c r="M77" t="s">
        <v>36</v>
      </c>
      <c r="O77" t="s">
        <v>52</v>
      </c>
      <c r="P77" t="s">
        <v>39</v>
      </c>
      <c r="Q77" t="s">
        <v>37</v>
      </c>
      <c r="R77" t="s">
        <v>42</v>
      </c>
      <c r="S77" t="s">
        <v>36</v>
      </c>
      <c r="T77" t="s">
        <v>36</v>
      </c>
      <c r="U77" t="s">
        <v>36</v>
      </c>
      <c r="V77" t="s">
        <v>42</v>
      </c>
      <c r="W77" t="s">
        <v>42</v>
      </c>
      <c r="X77" t="s">
        <v>42</v>
      </c>
      <c r="Y77" t="s">
        <v>37</v>
      </c>
      <c r="Z77" t="s">
        <v>36</v>
      </c>
      <c r="AA77" t="s">
        <v>42</v>
      </c>
      <c r="AB77" t="s">
        <v>42</v>
      </c>
      <c r="AC77" t="s">
        <v>42</v>
      </c>
      <c r="AD77" t="s">
        <v>42</v>
      </c>
      <c r="AE77" t="s">
        <v>42</v>
      </c>
      <c r="AF77" t="s">
        <v>42</v>
      </c>
      <c r="AG77" t="s">
        <v>42</v>
      </c>
      <c r="AH77" t="s">
        <v>42</v>
      </c>
      <c r="AI77" t="s">
        <v>36</v>
      </c>
      <c r="AJ77" t="s">
        <v>43</v>
      </c>
      <c r="AK77" t="s">
        <v>50</v>
      </c>
    </row>
    <row r="78" spans="1:37" x14ac:dyDescent="0.25">
      <c r="A78">
        <v>93</v>
      </c>
      <c r="B78" s="1">
        <v>46070.397638888899</v>
      </c>
      <c r="C78" s="1">
        <v>46070.400983796302</v>
      </c>
      <c r="D78" t="s">
        <v>33</v>
      </c>
      <c r="F78" s="1"/>
      <c r="G78" t="s">
        <v>35</v>
      </c>
      <c r="H78" t="s">
        <v>251</v>
      </c>
      <c r="I78" t="s">
        <v>251</v>
      </c>
      <c r="J78" t="s">
        <v>251</v>
      </c>
      <c r="K78" t="s">
        <v>36</v>
      </c>
      <c r="L78" t="s">
        <v>42</v>
      </c>
      <c r="M78" t="s">
        <v>42</v>
      </c>
      <c r="O78" t="s">
        <v>48</v>
      </c>
      <c r="P78" t="s">
        <v>46</v>
      </c>
      <c r="Q78" t="s">
        <v>37</v>
      </c>
      <c r="R78" t="s">
        <v>42</v>
      </c>
      <c r="S78" t="s">
        <v>36</v>
      </c>
      <c r="T78" t="s">
        <v>36</v>
      </c>
      <c r="U78" t="s">
        <v>36</v>
      </c>
      <c r="V78" t="s">
        <v>40</v>
      </c>
      <c r="W78" t="s">
        <v>42</v>
      </c>
      <c r="X78" t="s">
        <v>42</v>
      </c>
      <c r="Y78" t="s">
        <v>42</v>
      </c>
      <c r="Z78" t="s">
        <v>42</v>
      </c>
      <c r="AA78" t="s">
        <v>42</v>
      </c>
      <c r="AB78" t="s">
        <v>42</v>
      </c>
      <c r="AC78" t="s">
        <v>36</v>
      </c>
      <c r="AD78" t="s">
        <v>40</v>
      </c>
      <c r="AE78" t="s">
        <v>37</v>
      </c>
      <c r="AF78" t="s">
        <v>37</v>
      </c>
      <c r="AG78" t="s">
        <v>37</v>
      </c>
      <c r="AH78" t="s">
        <v>42</v>
      </c>
      <c r="AI78" t="s">
        <v>40</v>
      </c>
      <c r="AJ78" t="s">
        <v>43</v>
      </c>
      <c r="AK78" t="s">
        <v>50</v>
      </c>
    </row>
    <row r="79" spans="1:37" x14ac:dyDescent="0.25">
      <c r="A79">
        <v>94</v>
      </c>
      <c r="B79" s="1">
        <v>46070.398333333302</v>
      </c>
      <c r="C79" s="1">
        <v>46070.401712963001</v>
      </c>
      <c r="D79" t="s">
        <v>33</v>
      </c>
      <c r="F79" s="1"/>
      <c r="G79" t="s">
        <v>35</v>
      </c>
      <c r="H79" t="s">
        <v>251</v>
      </c>
      <c r="I79" t="s">
        <v>251</v>
      </c>
      <c r="J79" t="s">
        <v>251</v>
      </c>
      <c r="K79" t="s">
        <v>36</v>
      </c>
      <c r="L79" t="s">
        <v>36</v>
      </c>
      <c r="M79" t="s">
        <v>36</v>
      </c>
      <c r="O79" t="s">
        <v>104</v>
      </c>
      <c r="P79" t="s">
        <v>46</v>
      </c>
      <c r="Q79" t="s">
        <v>42</v>
      </c>
      <c r="R79" t="s">
        <v>42</v>
      </c>
      <c r="S79" t="s">
        <v>40</v>
      </c>
      <c r="T79" t="s">
        <v>36</v>
      </c>
      <c r="U79" t="s">
        <v>41</v>
      </c>
      <c r="V79" t="s">
        <v>42</v>
      </c>
      <c r="W79" t="s">
        <v>41</v>
      </c>
      <c r="X79" t="s">
        <v>42</v>
      </c>
      <c r="Y79" t="s">
        <v>42</v>
      </c>
      <c r="Z79" t="s">
        <v>42</v>
      </c>
      <c r="AA79" t="s">
        <v>37</v>
      </c>
      <c r="AB79" t="s">
        <v>37</v>
      </c>
      <c r="AC79" t="s">
        <v>42</v>
      </c>
      <c r="AD79" t="s">
        <v>40</v>
      </c>
      <c r="AE79" t="s">
        <v>37</v>
      </c>
      <c r="AF79" t="s">
        <v>36</v>
      </c>
      <c r="AG79" t="s">
        <v>37</v>
      </c>
      <c r="AH79" t="s">
        <v>36</v>
      </c>
      <c r="AI79" t="s">
        <v>41</v>
      </c>
      <c r="AJ79" t="s">
        <v>43</v>
      </c>
      <c r="AK79" t="s">
        <v>54</v>
      </c>
    </row>
    <row r="80" spans="1:37" x14ac:dyDescent="0.25">
      <c r="A80">
        <v>95</v>
      </c>
      <c r="B80" s="1">
        <v>46070.400266203702</v>
      </c>
      <c r="C80" s="1">
        <v>46070.401979166701</v>
      </c>
      <c r="D80" t="s">
        <v>33</v>
      </c>
      <c r="F80" s="1"/>
      <c r="G80" t="s">
        <v>35</v>
      </c>
      <c r="H80" t="s">
        <v>251</v>
      </c>
      <c r="I80" t="s">
        <v>251</v>
      </c>
      <c r="J80" t="s">
        <v>251</v>
      </c>
      <c r="K80" t="s">
        <v>41</v>
      </c>
      <c r="L80" t="s">
        <v>41</v>
      </c>
      <c r="M80" t="s">
        <v>41</v>
      </c>
      <c r="O80" t="s">
        <v>64</v>
      </c>
      <c r="P80" t="s">
        <v>46</v>
      </c>
      <c r="Q80" t="s">
        <v>36</v>
      </c>
      <c r="R80" t="s">
        <v>40</v>
      </c>
      <c r="S80" t="s">
        <v>36</v>
      </c>
      <c r="T80" t="s">
        <v>41</v>
      </c>
      <c r="U80" t="s">
        <v>36</v>
      </c>
      <c r="V80" t="s">
        <v>40</v>
      </c>
      <c r="W80" t="s">
        <v>40</v>
      </c>
      <c r="X80" t="s">
        <v>37</v>
      </c>
      <c r="Y80" t="s">
        <v>37</v>
      </c>
      <c r="Z80" t="s">
        <v>40</v>
      </c>
      <c r="AA80" t="s">
        <v>42</v>
      </c>
      <c r="AB80" t="s">
        <v>37</v>
      </c>
      <c r="AC80" t="s">
        <v>40</v>
      </c>
      <c r="AD80" t="s">
        <v>36</v>
      </c>
      <c r="AE80" t="s">
        <v>36</v>
      </c>
      <c r="AF80" t="s">
        <v>41</v>
      </c>
      <c r="AG80" t="s">
        <v>42</v>
      </c>
      <c r="AH80" t="s">
        <v>37</v>
      </c>
      <c r="AI80" t="s">
        <v>37</v>
      </c>
      <c r="AJ80" t="s">
        <v>43</v>
      </c>
      <c r="AK80" t="s">
        <v>54</v>
      </c>
    </row>
    <row r="81" spans="1:38" x14ac:dyDescent="0.25">
      <c r="A81">
        <v>96</v>
      </c>
      <c r="B81" s="1">
        <v>46070.3968634259</v>
      </c>
      <c r="C81" s="1">
        <v>46070.402071759301</v>
      </c>
      <c r="D81" t="s">
        <v>33</v>
      </c>
      <c r="F81" s="1"/>
      <c r="G81" t="s">
        <v>35</v>
      </c>
      <c r="H81" t="s">
        <v>251</v>
      </c>
      <c r="I81" t="s">
        <v>251</v>
      </c>
      <c r="J81" t="s">
        <v>251</v>
      </c>
      <c r="K81" t="s">
        <v>36</v>
      </c>
      <c r="L81" t="s">
        <v>36</v>
      </c>
      <c r="M81" t="s">
        <v>36</v>
      </c>
      <c r="O81" t="s">
        <v>38</v>
      </c>
      <c r="P81" t="s">
        <v>46</v>
      </c>
      <c r="Q81" t="s">
        <v>42</v>
      </c>
      <c r="R81" t="s">
        <v>42</v>
      </c>
      <c r="S81" t="s">
        <v>41</v>
      </c>
      <c r="T81" t="s">
        <v>36</v>
      </c>
      <c r="U81" t="s">
        <v>41</v>
      </c>
      <c r="V81" t="s">
        <v>40</v>
      </c>
      <c r="W81" t="s">
        <v>40</v>
      </c>
      <c r="X81" t="s">
        <v>42</v>
      </c>
      <c r="Y81" t="s">
        <v>42</v>
      </c>
      <c r="Z81" t="s">
        <v>42</v>
      </c>
      <c r="AA81" t="s">
        <v>42</v>
      </c>
      <c r="AB81" t="s">
        <v>42</v>
      </c>
      <c r="AC81" t="s">
        <v>40</v>
      </c>
      <c r="AD81" t="s">
        <v>36</v>
      </c>
      <c r="AE81" t="s">
        <v>42</v>
      </c>
      <c r="AF81" t="s">
        <v>42</v>
      </c>
      <c r="AG81" t="s">
        <v>36</v>
      </c>
      <c r="AH81" t="s">
        <v>42</v>
      </c>
      <c r="AI81" t="s">
        <v>36</v>
      </c>
      <c r="AJ81" t="s">
        <v>43</v>
      </c>
      <c r="AK81" t="s">
        <v>50</v>
      </c>
    </row>
    <row r="82" spans="1:38" x14ac:dyDescent="0.25">
      <c r="A82">
        <v>97</v>
      </c>
      <c r="B82" s="1">
        <v>46070.399444444403</v>
      </c>
      <c r="C82" s="1">
        <v>46070.403009259302</v>
      </c>
      <c r="D82" t="s">
        <v>33</v>
      </c>
      <c r="F82" s="1"/>
      <c r="G82" t="s">
        <v>35</v>
      </c>
      <c r="H82" t="s">
        <v>251</v>
      </c>
      <c r="I82" t="s">
        <v>251</v>
      </c>
      <c r="J82" t="s">
        <v>251</v>
      </c>
      <c r="K82" t="s">
        <v>36</v>
      </c>
      <c r="L82" t="s">
        <v>40</v>
      </c>
      <c r="M82" t="s">
        <v>36</v>
      </c>
      <c r="O82" t="s">
        <v>48</v>
      </c>
      <c r="P82" t="s">
        <v>46</v>
      </c>
      <c r="Q82" t="s">
        <v>42</v>
      </c>
      <c r="R82" t="s">
        <v>40</v>
      </c>
      <c r="S82" t="s">
        <v>42</v>
      </c>
      <c r="T82" t="s">
        <v>41</v>
      </c>
      <c r="U82" t="s">
        <v>36</v>
      </c>
      <c r="V82" t="s">
        <v>42</v>
      </c>
      <c r="W82" t="s">
        <v>41</v>
      </c>
      <c r="X82" t="s">
        <v>40</v>
      </c>
      <c r="Y82" t="s">
        <v>42</v>
      </c>
      <c r="Z82" t="s">
        <v>42</v>
      </c>
      <c r="AA82" t="s">
        <v>37</v>
      </c>
      <c r="AB82" t="s">
        <v>37</v>
      </c>
      <c r="AC82" t="s">
        <v>36</v>
      </c>
      <c r="AD82" t="s">
        <v>41</v>
      </c>
      <c r="AE82" t="s">
        <v>37</v>
      </c>
      <c r="AF82" t="s">
        <v>40</v>
      </c>
      <c r="AG82" t="s">
        <v>37</v>
      </c>
      <c r="AH82" t="s">
        <v>37</v>
      </c>
      <c r="AI82" t="s">
        <v>36</v>
      </c>
      <c r="AJ82" t="s">
        <v>43</v>
      </c>
      <c r="AK82" t="s">
        <v>47</v>
      </c>
    </row>
    <row r="83" spans="1:38" x14ac:dyDescent="0.25">
      <c r="A83">
        <v>99</v>
      </c>
      <c r="B83" s="1">
        <v>46070.394953703697</v>
      </c>
      <c r="C83" s="1">
        <v>46070.405196759297</v>
      </c>
      <c r="D83" t="s">
        <v>33</v>
      </c>
      <c r="F83" s="1"/>
      <c r="G83" t="s">
        <v>35</v>
      </c>
      <c r="H83" t="s">
        <v>251</v>
      </c>
      <c r="I83" t="s">
        <v>251</v>
      </c>
      <c r="J83" t="s">
        <v>251</v>
      </c>
      <c r="K83" t="s">
        <v>36</v>
      </c>
      <c r="L83" t="s">
        <v>42</v>
      </c>
      <c r="M83" t="s">
        <v>36</v>
      </c>
      <c r="N83" t="s">
        <v>105</v>
      </c>
      <c r="O83" t="s">
        <v>48</v>
      </c>
      <c r="P83" t="s">
        <v>49</v>
      </c>
      <c r="Q83" t="s">
        <v>42</v>
      </c>
      <c r="R83" t="s">
        <v>36</v>
      </c>
      <c r="S83" t="s">
        <v>42</v>
      </c>
      <c r="T83" t="s">
        <v>42</v>
      </c>
      <c r="U83" t="s">
        <v>40</v>
      </c>
      <c r="V83" t="s">
        <v>42</v>
      </c>
      <c r="W83" t="s">
        <v>40</v>
      </c>
      <c r="X83" t="s">
        <v>36</v>
      </c>
      <c r="Y83" t="s">
        <v>36</v>
      </c>
      <c r="Z83" t="s">
        <v>42</v>
      </c>
      <c r="AA83" t="s">
        <v>37</v>
      </c>
      <c r="AB83" t="s">
        <v>40</v>
      </c>
      <c r="AC83" t="s">
        <v>37</v>
      </c>
      <c r="AD83" t="s">
        <v>37</v>
      </c>
      <c r="AE83" t="s">
        <v>37</v>
      </c>
      <c r="AF83" t="s">
        <v>37</v>
      </c>
      <c r="AG83" t="s">
        <v>40</v>
      </c>
      <c r="AH83" t="s">
        <v>42</v>
      </c>
      <c r="AI83" t="s">
        <v>40</v>
      </c>
      <c r="AJ83" t="s">
        <v>57</v>
      </c>
      <c r="AK83" t="s">
        <v>66</v>
      </c>
      <c r="AL83" t="s">
        <v>106</v>
      </c>
    </row>
    <row r="84" spans="1:38" x14ac:dyDescent="0.25">
      <c r="A84">
        <v>102</v>
      </c>
      <c r="B84" s="1">
        <v>46070.402581018498</v>
      </c>
      <c r="C84" s="1">
        <v>46070.408148148097</v>
      </c>
      <c r="D84" t="s">
        <v>33</v>
      </c>
      <c r="F84" s="1"/>
      <c r="G84" t="s">
        <v>35</v>
      </c>
      <c r="H84" t="s">
        <v>251</v>
      </c>
      <c r="I84" t="s">
        <v>251</v>
      </c>
      <c r="J84" t="s">
        <v>251</v>
      </c>
      <c r="K84" t="s">
        <v>40</v>
      </c>
      <c r="L84" t="s">
        <v>42</v>
      </c>
      <c r="M84" t="s">
        <v>36</v>
      </c>
      <c r="O84" t="s">
        <v>107</v>
      </c>
      <c r="P84" t="s">
        <v>92</v>
      </c>
      <c r="Q84" t="s">
        <v>37</v>
      </c>
      <c r="R84" t="s">
        <v>36</v>
      </c>
      <c r="S84" t="s">
        <v>36</v>
      </c>
      <c r="T84" t="s">
        <v>42</v>
      </c>
      <c r="U84" t="s">
        <v>36</v>
      </c>
      <c r="V84" t="s">
        <v>37</v>
      </c>
      <c r="W84" t="s">
        <v>40</v>
      </c>
      <c r="X84" t="s">
        <v>41</v>
      </c>
      <c r="Y84" t="s">
        <v>41</v>
      </c>
      <c r="Z84" t="s">
        <v>36</v>
      </c>
      <c r="AA84" t="s">
        <v>37</v>
      </c>
      <c r="AB84" t="s">
        <v>42</v>
      </c>
      <c r="AC84" t="s">
        <v>37</v>
      </c>
      <c r="AD84" t="s">
        <v>40</v>
      </c>
      <c r="AE84" t="s">
        <v>37</v>
      </c>
      <c r="AF84" t="s">
        <v>42</v>
      </c>
      <c r="AG84" t="s">
        <v>37</v>
      </c>
      <c r="AH84" t="s">
        <v>40</v>
      </c>
      <c r="AI84" t="s">
        <v>37</v>
      </c>
      <c r="AJ84" t="s">
        <v>43</v>
      </c>
      <c r="AK84" t="s">
        <v>47</v>
      </c>
    </row>
    <row r="85" spans="1:38" x14ac:dyDescent="0.25">
      <c r="A85">
        <v>103</v>
      </c>
      <c r="B85" s="1">
        <v>46070.406041666698</v>
      </c>
      <c r="C85" s="1">
        <v>46070.408854166701</v>
      </c>
      <c r="D85" t="s">
        <v>33</v>
      </c>
      <c r="F85" s="1"/>
      <c r="G85" t="s">
        <v>35</v>
      </c>
      <c r="H85" t="s">
        <v>251</v>
      </c>
      <c r="I85" t="s">
        <v>251</v>
      </c>
      <c r="J85" t="s">
        <v>251</v>
      </c>
      <c r="K85" t="s">
        <v>36</v>
      </c>
      <c r="L85" t="s">
        <v>36</v>
      </c>
      <c r="M85" t="s">
        <v>36</v>
      </c>
      <c r="O85" t="s">
        <v>38</v>
      </c>
      <c r="P85" t="s">
        <v>49</v>
      </c>
      <c r="Q85" t="s">
        <v>42</v>
      </c>
      <c r="R85" t="s">
        <v>42</v>
      </c>
      <c r="S85" t="s">
        <v>40</v>
      </c>
      <c r="T85" t="s">
        <v>36</v>
      </c>
      <c r="U85" t="s">
        <v>36</v>
      </c>
      <c r="V85" t="s">
        <v>40</v>
      </c>
      <c r="W85" t="s">
        <v>36</v>
      </c>
      <c r="X85" t="s">
        <v>36</v>
      </c>
      <c r="Y85" t="s">
        <v>41</v>
      </c>
      <c r="Z85" t="s">
        <v>36</v>
      </c>
      <c r="AA85" t="s">
        <v>40</v>
      </c>
      <c r="AB85" t="s">
        <v>41</v>
      </c>
      <c r="AC85" t="s">
        <v>42</v>
      </c>
      <c r="AD85" t="s">
        <v>40</v>
      </c>
      <c r="AE85" t="s">
        <v>37</v>
      </c>
      <c r="AF85" t="s">
        <v>40</v>
      </c>
      <c r="AG85" t="s">
        <v>40</v>
      </c>
      <c r="AH85" t="s">
        <v>40</v>
      </c>
      <c r="AI85" t="s">
        <v>42</v>
      </c>
      <c r="AJ85" t="s">
        <v>53</v>
      </c>
      <c r="AK85" t="s">
        <v>47</v>
      </c>
    </row>
    <row r="86" spans="1:38" x14ac:dyDescent="0.25">
      <c r="A86">
        <v>104</v>
      </c>
      <c r="B86" s="1">
        <v>46070.407893518503</v>
      </c>
      <c r="C86" s="1">
        <v>46070.409930555601</v>
      </c>
      <c r="D86" t="s">
        <v>33</v>
      </c>
      <c r="F86" s="1"/>
      <c r="G86" t="s">
        <v>35</v>
      </c>
      <c r="H86" t="s">
        <v>251</v>
      </c>
      <c r="I86" t="s">
        <v>251</v>
      </c>
      <c r="J86" t="s">
        <v>251</v>
      </c>
      <c r="K86" t="s">
        <v>36</v>
      </c>
      <c r="L86" t="s">
        <v>36</v>
      </c>
      <c r="M86" t="s">
        <v>36</v>
      </c>
      <c r="O86" t="s">
        <v>48</v>
      </c>
      <c r="P86" t="s">
        <v>46</v>
      </c>
      <c r="Q86" t="s">
        <v>42</v>
      </c>
      <c r="R86" t="s">
        <v>42</v>
      </c>
      <c r="S86" t="s">
        <v>36</v>
      </c>
      <c r="T86" t="s">
        <v>36</v>
      </c>
      <c r="U86" t="s">
        <v>41</v>
      </c>
      <c r="V86" t="s">
        <v>42</v>
      </c>
      <c r="W86" t="s">
        <v>42</v>
      </c>
      <c r="X86" t="s">
        <v>42</v>
      </c>
      <c r="Y86" t="s">
        <v>37</v>
      </c>
      <c r="Z86" t="s">
        <v>42</v>
      </c>
      <c r="AA86" t="s">
        <v>42</v>
      </c>
      <c r="AB86" t="s">
        <v>42</v>
      </c>
      <c r="AC86" t="s">
        <v>36</v>
      </c>
      <c r="AD86" t="s">
        <v>36</v>
      </c>
      <c r="AE86" t="s">
        <v>42</v>
      </c>
      <c r="AF86" t="s">
        <v>36</v>
      </c>
      <c r="AG86" t="s">
        <v>42</v>
      </c>
      <c r="AH86" t="s">
        <v>37</v>
      </c>
      <c r="AI86" t="s">
        <v>42</v>
      </c>
      <c r="AJ86" t="s">
        <v>43</v>
      </c>
      <c r="AK86" t="s">
        <v>54</v>
      </c>
    </row>
    <row r="87" spans="1:38" x14ac:dyDescent="0.25">
      <c r="A87">
        <v>105</v>
      </c>
      <c r="B87" s="1">
        <v>46070.409571759301</v>
      </c>
      <c r="C87" s="1">
        <v>46070.411041666703</v>
      </c>
      <c r="D87" t="s">
        <v>33</v>
      </c>
      <c r="F87" s="1"/>
      <c r="G87" t="s">
        <v>35</v>
      </c>
      <c r="H87" t="s">
        <v>251</v>
      </c>
      <c r="I87" t="s">
        <v>251</v>
      </c>
      <c r="J87" t="s">
        <v>251</v>
      </c>
      <c r="K87" t="s">
        <v>41</v>
      </c>
      <c r="L87" t="s">
        <v>41</v>
      </c>
      <c r="M87" t="s">
        <v>41</v>
      </c>
      <c r="O87" t="s">
        <v>64</v>
      </c>
      <c r="P87" t="s">
        <v>46</v>
      </c>
      <c r="Q87" t="s">
        <v>36</v>
      </c>
      <c r="R87" t="s">
        <v>42</v>
      </c>
      <c r="S87" t="s">
        <v>36</v>
      </c>
      <c r="T87" t="s">
        <v>41</v>
      </c>
      <c r="U87" t="s">
        <v>36</v>
      </c>
      <c r="V87" t="s">
        <v>40</v>
      </c>
      <c r="W87" t="s">
        <v>42</v>
      </c>
      <c r="X87" t="s">
        <v>37</v>
      </c>
      <c r="Y87" t="s">
        <v>37</v>
      </c>
      <c r="Z87" t="s">
        <v>40</v>
      </c>
      <c r="AA87" t="s">
        <v>37</v>
      </c>
      <c r="AB87" t="s">
        <v>37</v>
      </c>
      <c r="AC87" t="s">
        <v>37</v>
      </c>
      <c r="AD87" t="s">
        <v>41</v>
      </c>
      <c r="AE87" t="s">
        <v>36</v>
      </c>
      <c r="AF87" t="s">
        <v>41</v>
      </c>
      <c r="AG87" t="s">
        <v>37</v>
      </c>
      <c r="AH87" t="s">
        <v>37</v>
      </c>
      <c r="AI87" t="s">
        <v>37</v>
      </c>
      <c r="AJ87" t="s">
        <v>43</v>
      </c>
      <c r="AK87" t="s">
        <v>44</v>
      </c>
    </row>
    <row r="88" spans="1:38" x14ac:dyDescent="0.25">
      <c r="A88">
        <v>106</v>
      </c>
      <c r="B88" s="1">
        <v>46070.394652777803</v>
      </c>
      <c r="C88" s="1">
        <v>46070.4116319444</v>
      </c>
      <c r="D88" t="s">
        <v>33</v>
      </c>
      <c r="F88" s="1"/>
      <c r="G88" t="s">
        <v>35</v>
      </c>
      <c r="H88" t="s">
        <v>251</v>
      </c>
      <c r="I88" t="s">
        <v>251</v>
      </c>
      <c r="J88" t="s">
        <v>251</v>
      </c>
      <c r="K88" t="s">
        <v>36</v>
      </c>
      <c r="L88" t="s">
        <v>41</v>
      </c>
      <c r="M88" t="s">
        <v>40</v>
      </c>
      <c r="N88" t="s">
        <v>108</v>
      </c>
      <c r="O88" t="s">
        <v>48</v>
      </c>
      <c r="P88" t="s">
        <v>46</v>
      </c>
      <c r="Q88" t="s">
        <v>42</v>
      </c>
      <c r="R88" t="s">
        <v>36</v>
      </c>
      <c r="S88" t="s">
        <v>36</v>
      </c>
      <c r="T88" t="s">
        <v>42</v>
      </c>
      <c r="U88" t="s">
        <v>42</v>
      </c>
      <c r="V88" t="s">
        <v>42</v>
      </c>
      <c r="W88" t="s">
        <v>42</v>
      </c>
      <c r="X88" t="s">
        <v>36</v>
      </c>
      <c r="Y88" t="s">
        <v>36</v>
      </c>
      <c r="Z88" t="s">
        <v>42</v>
      </c>
      <c r="AA88" t="s">
        <v>37</v>
      </c>
      <c r="AB88" t="s">
        <v>37</v>
      </c>
      <c r="AC88" t="s">
        <v>37</v>
      </c>
      <c r="AD88" t="s">
        <v>36</v>
      </c>
      <c r="AE88" t="s">
        <v>37</v>
      </c>
      <c r="AF88" t="s">
        <v>41</v>
      </c>
      <c r="AG88" t="s">
        <v>37</v>
      </c>
      <c r="AH88" t="s">
        <v>37</v>
      </c>
      <c r="AI88" t="s">
        <v>42</v>
      </c>
      <c r="AJ88" t="s">
        <v>43</v>
      </c>
      <c r="AK88" t="s">
        <v>47</v>
      </c>
    </row>
    <row r="89" spans="1:38" x14ac:dyDescent="0.25">
      <c r="A89">
        <v>107</v>
      </c>
      <c r="B89" s="1">
        <v>46070.409282407403</v>
      </c>
      <c r="C89" s="1">
        <v>46070.4119907407</v>
      </c>
      <c r="D89" t="s">
        <v>33</v>
      </c>
      <c r="F89" s="1"/>
      <c r="G89" t="s">
        <v>35</v>
      </c>
      <c r="H89" t="s">
        <v>251</v>
      </c>
      <c r="I89" t="s">
        <v>251</v>
      </c>
      <c r="J89" t="s">
        <v>251</v>
      </c>
      <c r="K89" t="s">
        <v>41</v>
      </c>
      <c r="L89" t="s">
        <v>41</v>
      </c>
      <c r="M89" t="s">
        <v>36</v>
      </c>
      <c r="O89" t="s">
        <v>48</v>
      </c>
      <c r="P89" t="s">
        <v>49</v>
      </c>
      <c r="Q89" t="s">
        <v>40</v>
      </c>
      <c r="R89" t="s">
        <v>36</v>
      </c>
      <c r="S89" t="s">
        <v>41</v>
      </c>
      <c r="T89" t="s">
        <v>40</v>
      </c>
      <c r="U89" t="s">
        <v>36</v>
      </c>
      <c r="V89" t="s">
        <v>40</v>
      </c>
      <c r="W89" t="s">
        <v>40</v>
      </c>
      <c r="X89" t="s">
        <v>41</v>
      </c>
      <c r="Y89" t="s">
        <v>36</v>
      </c>
      <c r="Z89" t="s">
        <v>36</v>
      </c>
      <c r="AA89" t="s">
        <v>40</v>
      </c>
      <c r="AB89" t="s">
        <v>40</v>
      </c>
      <c r="AC89" t="s">
        <v>40</v>
      </c>
      <c r="AD89" t="s">
        <v>40</v>
      </c>
      <c r="AE89" t="s">
        <v>40</v>
      </c>
      <c r="AF89" t="s">
        <v>40</v>
      </c>
      <c r="AG89" t="s">
        <v>40</v>
      </c>
      <c r="AH89" t="s">
        <v>42</v>
      </c>
      <c r="AI89" t="s">
        <v>42</v>
      </c>
      <c r="AJ89" t="s">
        <v>43</v>
      </c>
      <c r="AK89" t="s">
        <v>47</v>
      </c>
    </row>
    <row r="90" spans="1:38" x14ac:dyDescent="0.25">
      <c r="A90">
        <v>108</v>
      </c>
      <c r="B90" s="1">
        <v>46070.408854166701</v>
      </c>
      <c r="C90" s="1">
        <v>46070.412430555603</v>
      </c>
      <c r="D90" t="s">
        <v>33</v>
      </c>
      <c r="F90" s="1"/>
      <c r="G90" t="s">
        <v>35</v>
      </c>
      <c r="H90" t="s">
        <v>251</v>
      </c>
      <c r="I90" t="s">
        <v>251</v>
      </c>
      <c r="J90" t="s">
        <v>251</v>
      </c>
      <c r="K90" t="s">
        <v>36</v>
      </c>
      <c r="L90" t="s">
        <v>36</v>
      </c>
      <c r="M90" t="s">
        <v>36</v>
      </c>
      <c r="O90" t="s">
        <v>52</v>
      </c>
      <c r="P90" t="s">
        <v>46</v>
      </c>
      <c r="Q90" t="s">
        <v>42</v>
      </c>
      <c r="R90" t="s">
        <v>40</v>
      </c>
      <c r="S90" t="s">
        <v>40</v>
      </c>
      <c r="T90" t="s">
        <v>40</v>
      </c>
      <c r="U90" t="s">
        <v>36</v>
      </c>
      <c r="V90" t="s">
        <v>42</v>
      </c>
      <c r="W90" t="s">
        <v>40</v>
      </c>
      <c r="X90" t="s">
        <v>40</v>
      </c>
      <c r="Y90" t="s">
        <v>40</v>
      </c>
      <c r="Z90" t="s">
        <v>42</v>
      </c>
      <c r="AA90" t="s">
        <v>40</v>
      </c>
      <c r="AB90" t="s">
        <v>42</v>
      </c>
      <c r="AC90" t="s">
        <v>42</v>
      </c>
      <c r="AD90" t="s">
        <v>42</v>
      </c>
      <c r="AE90" t="s">
        <v>37</v>
      </c>
      <c r="AF90" t="s">
        <v>40</v>
      </c>
      <c r="AG90" t="s">
        <v>37</v>
      </c>
      <c r="AH90" t="s">
        <v>37</v>
      </c>
      <c r="AI90" t="s">
        <v>42</v>
      </c>
      <c r="AJ90" t="s">
        <v>43</v>
      </c>
      <c r="AK90" t="s">
        <v>44</v>
      </c>
    </row>
    <row r="91" spans="1:38" x14ac:dyDescent="0.25">
      <c r="A91">
        <v>109</v>
      </c>
      <c r="B91" s="1">
        <v>46070.407037037003</v>
      </c>
      <c r="C91" s="1">
        <v>46070.412743055596</v>
      </c>
      <c r="D91" t="s">
        <v>33</v>
      </c>
      <c r="F91" s="1"/>
      <c r="G91" t="s">
        <v>35</v>
      </c>
      <c r="H91" t="s">
        <v>251</v>
      </c>
      <c r="I91" t="s">
        <v>251</v>
      </c>
      <c r="J91" t="s">
        <v>251</v>
      </c>
      <c r="K91" t="s">
        <v>41</v>
      </c>
      <c r="L91" t="s">
        <v>36</v>
      </c>
      <c r="M91" t="s">
        <v>41</v>
      </c>
      <c r="N91" t="s">
        <v>109</v>
      </c>
      <c r="O91" t="s">
        <v>38</v>
      </c>
      <c r="P91" t="s">
        <v>49</v>
      </c>
      <c r="Q91" t="s">
        <v>37</v>
      </c>
      <c r="R91" t="s">
        <v>40</v>
      </c>
      <c r="S91" t="s">
        <v>42</v>
      </c>
      <c r="T91" t="s">
        <v>40</v>
      </c>
      <c r="U91" t="s">
        <v>36</v>
      </c>
      <c r="V91" t="s">
        <v>42</v>
      </c>
      <c r="W91" t="s">
        <v>36</v>
      </c>
      <c r="X91" t="s">
        <v>40</v>
      </c>
      <c r="Y91" t="s">
        <v>36</v>
      </c>
      <c r="Z91" t="s">
        <v>41</v>
      </c>
      <c r="AA91" t="s">
        <v>36</v>
      </c>
      <c r="AB91" t="s">
        <v>40</v>
      </c>
      <c r="AC91" t="s">
        <v>42</v>
      </c>
      <c r="AD91" t="s">
        <v>42</v>
      </c>
      <c r="AE91" t="s">
        <v>42</v>
      </c>
      <c r="AF91" t="s">
        <v>40</v>
      </c>
      <c r="AG91" t="s">
        <v>40</v>
      </c>
      <c r="AH91" t="s">
        <v>40</v>
      </c>
      <c r="AI91" t="s">
        <v>40</v>
      </c>
      <c r="AJ91" t="s">
        <v>43</v>
      </c>
      <c r="AK91" t="s">
        <v>66</v>
      </c>
    </row>
    <row r="92" spans="1:38" x14ac:dyDescent="0.25">
      <c r="A92">
        <v>110</v>
      </c>
      <c r="B92" s="1">
        <v>46070.410787036999</v>
      </c>
      <c r="C92" s="1">
        <v>46070.414050925901</v>
      </c>
      <c r="D92" t="s">
        <v>33</v>
      </c>
      <c r="F92" s="1"/>
      <c r="G92" t="s">
        <v>35</v>
      </c>
      <c r="H92" t="s">
        <v>251</v>
      </c>
      <c r="I92" t="s">
        <v>251</v>
      </c>
      <c r="J92" t="s">
        <v>251</v>
      </c>
      <c r="K92" t="s">
        <v>41</v>
      </c>
      <c r="L92" t="s">
        <v>41</v>
      </c>
      <c r="M92" t="s">
        <v>41</v>
      </c>
      <c r="O92" t="s">
        <v>48</v>
      </c>
      <c r="P92" t="s">
        <v>46</v>
      </c>
      <c r="Q92" t="s">
        <v>40</v>
      </c>
      <c r="R92" t="s">
        <v>42</v>
      </c>
      <c r="S92" t="s">
        <v>41</v>
      </c>
      <c r="T92" t="s">
        <v>40</v>
      </c>
      <c r="U92" t="s">
        <v>41</v>
      </c>
      <c r="V92" t="s">
        <v>37</v>
      </c>
      <c r="W92" t="s">
        <v>36</v>
      </c>
      <c r="X92" t="s">
        <v>42</v>
      </c>
      <c r="Y92" t="s">
        <v>37</v>
      </c>
      <c r="Z92" t="s">
        <v>42</v>
      </c>
      <c r="AA92" t="s">
        <v>42</v>
      </c>
      <c r="AB92" t="s">
        <v>42</v>
      </c>
      <c r="AC92" t="s">
        <v>40</v>
      </c>
      <c r="AD92" t="s">
        <v>40</v>
      </c>
      <c r="AE92" t="s">
        <v>42</v>
      </c>
      <c r="AF92" t="s">
        <v>40</v>
      </c>
      <c r="AG92" t="s">
        <v>37</v>
      </c>
      <c r="AH92" t="s">
        <v>40</v>
      </c>
      <c r="AI92" t="s">
        <v>36</v>
      </c>
      <c r="AJ92" t="s">
        <v>57</v>
      </c>
      <c r="AK92" t="s">
        <v>44</v>
      </c>
    </row>
    <row r="93" spans="1:38" x14ac:dyDescent="0.25">
      <c r="A93">
        <v>111</v>
      </c>
      <c r="B93" s="1">
        <v>46070.410405092603</v>
      </c>
      <c r="C93" s="1">
        <v>46070.415578703702</v>
      </c>
      <c r="D93" t="s">
        <v>33</v>
      </c>
      <c r="F93" s="1"/>
      <c r="G93" t="s">
        <v>35</v>
      </c>
      <c r="H93" t="s">
        <v>251</v>
      </c>
      <c r="I93" t="s">
        <v>251</v>
      </c>
      <c r="J93" t="s">
        <v>251</v>
      </c>
      <c r="K93" t="s">
        <v>41</v>
      </c>
      <c r="L93" t="s">
        <v>41</v>
      </c>
      <c r="M93" t="s">
        <v>36</v>
      </c>
      <c r="O93" t="s">
        <v>110</v>
      </c>
      <c r="P93" t="s">
        <v>92</v>
      </c>
      <c r="Q93" t="s">
        <v>37</v>
      </c>
      <c r="R93" t="s">
        <v>42</v>
      </c>
      <c r="S93" t="s">
        <v>37</v>
      </c>
      <c r="T93" t="s">
        <v>42</v>
      </c>
      <c r="U93" t="s">
        <v>36</v>
      </c>
      <c r="V93" t="s">
        <v>42</v>
      </c>
      <c r="W93" t="s">
        <v>36</v>
      </c>
      <c r="X93" t="s">
        <v>42</v>
      </c>
      <c r="Y93" t="s">
        <v>42</v>
      </c>
      <c r="Z93" t="s">
        <v>42</v>
      </c>
      <c r="AA93" t="s">
        <v>42</v>
      </c>
      <c r="AB93" t="s">
        <v>41</v>
      </c>
      <c r="AC93" t="s">
        <v>36</v>
      </c>
      <c r="AD93" t="s">
        <v>37</v>
      </c>
      <c r="AE93" t="s">
        <v>37</v>
      </c>
      <c r="AF93" t="s">
        <v>36</v>
      </c>
      <c r="AG93" t="s">
        <v>37</v>
      </c>
      <c r="AH93" t="s">
        <v>36</v>
      </c>
      <c r="AI93" t="s">
        <v>37</v>
      </c>
      <c r="AJ93" t="s">
        <v>43</v>
      </c>
      <c r="AK93" t="s">
        <v>54</v>
      </c>
    </row>
    <row r="94" spans="1:38" x14ac:dyDescent="0.25">
      <c r="A94">
        <v>112</v>
      </c>
      <c r="B94" s="1">
        <v>46070.411805555603</v>
      </c>
      <c r="C94" s="1">
        <v>46070.416377314803</v>
      </c>
      <c r="D94" t="s">
        <v>33</v>
      </c>
      <c r="F94" s="1"/>
      <c r="G94" t="s">
        <v>35</v>
      </c>
      <c r="H94" t="s">
        <v>251</v>
      </c>
      <c r="I94" t="s">
        <v>251</v>
      </c>
      <c r="J94" t="s">
        <v>251</v>
      </c>
      <c r="K94" t="s">
        <v>36</v>
      </c>
      <c r="L94" t="s">
        <v>36</v>
      </c>
      <c r="M94" t="s">
        <v>36</v>
      </c>
      <c r="O94" t="s">
        <v>48</v>
      </c>
      <c r="P94" t="s">
        <v>46</v>
      </c>
      <c r="Q94" t="s">
        <v>42</v>
      </c>
      <c r="R94" t="s">
        <v>42</v>
      </c>
      <c r="S94" t="s">
        <v>37</v>
      </c>
      <c r="T94" t="s">
        <v>36</v>
      </c>
      <c r="U94" t="s">
        <v>41</v>
      </c>
      <c r="V94" t="s">
        <v>40</v>
      </c>
      <c r="W94" t="s">
        <v>40</v>
      </c>
      <c r="X94" t="s">
        <v>42</v>
      </c>
      <c r="Y94" t="s">
        <v>37</v>
      </c>
      <c r="Z94" t="s">
        <v>37</v>
      </c>
      <c r="AA94" t="s">
        <v>37</v>
      </c>
      <c r="AB94" t="s">
        <v>37</v>
      </c>
      <c r="AC94" t="s">
        <v>42</v>
      </c>
      <c r="AD94" t="s">
        <v>36</v>
      </c>
      <c r="AE94" t="s">
        <v>42</v>
      </c>
      <c r="AF94" t="s">
        <v>42</v>
      </c>
      <c r="AG94" t="s">
        <v>42</v>
      </c>
      <c r="AH94" t="s">
        <v>42</v>
      </c>
      <c r="AI94" t="s">
        <v>42</v>
      </c>
      <c r="AJ94" t="s">
        <v>43</v>
      </c>
      <c r="AK94" t="s">
        <v>66</v>
      </c>
    </row>
    <row r="95" spans="1:38" x14ac:dyDescent="0.25">
      <c r="A95">
        <v>113</v>
      </c>
      <c r="B95" s="1">
        <v>46070.409293981502</v>
      </c>
      <c r="C95" s="1">
        <v>46070.416747685202</v>
      </c>
      <c r="D95" t="s">
        <v>33</v>
      </c>
      <c r="F95" s="1"/>
      <c r="G95" t="s">
        <v>35</v>
      </c>
      <c r="H95" t="s">
        <v>251</v>
      </c>
      <c r="I95" t="s">
        <v>251</v>
      </c>
      <c r="J95" t="s">
        <v>251</v>
      </c>
      <c r="K95" t="s">
        <v>41</v>
      </c>
      <c r="L95" t="s">
        <v>41</v>
      </c>
      <c r="M95" t="s">
        <v>41</v>
      </c>
      <c r="O95" t="s">
        <v>48</v>
      </c>
      <c r="P95" t="s">
        <v>39</v>
      </c>
      <c r="Q95" t="s">
        <v>42</v>
      </c>
      <c r="R95" t="s">
        <v>42</v>
      </c>
      <c r="S95" t="s">
        <v>42</v>
      </c>
      <c r="T95" t="s">
        <v>37</v>
      </c>
      <c r="U95" t="s">
        <v>40</v>
      </c>
      <c r="V95" t="s">
        <v>37</v>
      </c>
      <c r="W95" t="s">
        <v>42</v>
      </c>
      <c r="X95" t="s">
        <v>37</v>
      </c>
      <c r="Y95" t="s">
        <v>37</v>
      </c>
      <c r="Z95" t="s">
        <v>36</v>
      </c>
      <c r="AA95" t="s">
        <v>37</v>
      </c>
      <c r="AB95" t="s">
        <v>37</v>
      </c>
      <c r="AC95" t="s">
        <v>37</v>
      </c>
      <c r="AD95" t="s">
        <v>37</v>
      </c>
      <c r="AE95" t="s">
        <v>37</v>
      </c>
      <c r="AF95" t="s">
        <v>42</v>
      </c>
      <c r="AG95" t="s">
        <v>37</v>
      </c>
      <c r="AH95" t="s">
        <v>40</v>
      </c>
      <c r="AI95" t="s">
        <v>42</v>
      </c>
      <c r="AJ95" t="s">
        <v>43</v>
      </c>
      <c r="AK95" t="s">
        <v>54</v>
      </c>
    </row>
    <row r="96" spans="1:38" x14ac:dyDescent="0.25">
      <c r="A96">
        <v>114</v>
      </c>
      <c r="B96" s="1">
        <v>46070.411655092597</v>
      </c>
      <c r="C96" s="1">
        <v>46070.417268518497</v>
      </c>
      <c r="D96" t="s">
        <v>33</v>
      </c>
      <c r="F96" s="1"/>
      <c r="G96" t="s">
        <v>35</v>
      </c>
      <c r="H96" t="s">
        <v>251</v>
      </c>
      <c r="I96" t="s">
        <v>251</v>
      </c>
      <c r="J96" t="s">
        <v>251</v>
      </c>
      <c r="K96" t="s">
        <v>37</v>
      </c>
      <c r="L96" t="s">
        <v>42</v>
      </c>
      <c r="M96" t="s">
        <v>40</v>
      </c>
      <c r="N96" t="s">
        <v>111</v>
      </c>
      <c r="O96" t="s">
        <v>38</v>
      </c>
      <c r="P96" t="s">
        <v>39</v>
      </c>
      <c r="Q96" t="s">
        <v>37</v>
      </c>
      <c r="R96" t="s">
        <v>37</v>
      </c>
      <c r="S96" t="s">
        <v>40</v>
      </c>
      <c r="T96" t="s">
        <v>40</v>
      </c>
      <c r="U96" t="s">
        <v>41</v>
      </c>
      <c r="V96" t="s">
        <v>42</v>
      </c>
      <c r="W96" t="s">
        <v>40</v>
      </c>
      <c r="X96" t="s">
        <v>40</v>
      </c>
      <c r="Y96" t="s">
        <v>36</v>
      </c>
      <c r="Z96" t="s">
        <v>40</v>
      </c>
      <c r="AA96" t="s">
        <v>42</v>
      </c>
      <c r="AB96" t="s">
        <v>42</v>
      </c>
      <c r="AC96" t="s">
        <v>37</v>
      </c>
      <c r="AD96" t="s">
        <v>42</v>
      </c>
      <c r="AE96" t="s">
        <v>37</v>
      </c>
      <c r="AF96" t="s">
        <v>42</v>
      </c>
      <c r="AG96" t="s">
        <v>37</v>
      </c>
      <c r="AH96" t="s">
        <v>42</v>
      </c>
      <c r="AI96" t="s">
        <v>40</v>
      </c>
      <c r="AJ96" t="s">
        <v>43</v>
      </c>
      <c r="AK96" t="s">
        <v>47</v>
      </c>
    </row>
    <row r="97" spans="1:38" x14ac:dyDescent="0.25">
      <c r="A97">
        <v>115</v>
      </c>
      <c r="B97" s="1">
        <v>46070.410486111097</v>
      </c>
      <c r="C97" s="1">
        <v>46070.417442129597</v>
      </c>
      <c r="D97" t="s">
        <v>33</v>
      </c>
      <c r="F97" s="1"/>
      <c r="G97" t="s">
        <v>35</v>
      </c>
      <c r="H97" t="s">
        <v>251</v>
      </c>
      <c r="I97" t="s">
        <v>251</v>
      </c>
      <c r="J97" t="s">
        <v>251</v>
      </c>
      <c r="K97" t="s">
        <v>41</v>
      </c>
      <c r="L97" t="s">
        <v>41</v>
      </c>
      <c r="M97" t="s">
        <v>36</v>
      </c>
      <c r="O97" t="s">
        <v>48</v>
      </c>
      <c r="P97" t="s">
        <v>46</v>
      </c>
      <c r="Q97" t="s">
        <v>41</v>
      </c>
      <c r="R97" t="s">
        <v>42</v>
      </c>
      <c r="S97" t="s">
        <v>36</v>
      </c>
      <c r="T97" t="s">
        <v>36</v>
      </c>
      <c r="U97" t="s">
        <v>41</v>
      </c>
      <c r="V97" t="s">
        <v>42</v>
      </c>
      <c r="W97" t="s">
        <v>42</v>
      </c>
      <c r="X97" t="s">
        <v>42</v>
      </c>
      <c r="Y97" t="s">
        <v>42</v>
      </c>
      <c r="Z97" t="s">
        <v>42</v>
      </c>
      <c r="AA97" t="s">
        <v>42</v>
      </c>
      <c r="AB97" t="s">
        <v>42</v>
      </c>
      <c r="AC97" t="s">
        <v>42</v>
      </c>
      <c r="AD97" t="s">
        <v>36</v>
      </c>
      <c r="AE97" t="s">
        <v>42</v>
      </c>
      <c r="AF97" t="s">
        <v>36</v>
      </c>
      <c r="AG97" t="s">
        <v>37</v>
      </c>
      <c r="AH97" t="s">
        <v>42</v>
      </c>
      <c r="AI97" t="s">
        <v>37</v>
      </c>
      <c r="AJ97" t="s">
        <v>43</v>
      </c>
      <c r="AK97" t="s">
        <v>54</v>
      </c>
    </row>
    <row r="98" spans="1:38" x14ac:dyDescent="0.25">
      <c r="A98">
        <v>116</v>
      </c>
      <c r="B98" s="1">
        <v>46070.404143518499</v>
      </c>
      <c r="C98" s="1">
        <v>46070.418587963002</v>
      </c>
      <c r="D98" t="s">
        <v>33</v>
      </c>
      <c r="F98" s="1"/>
      <c r="G98" t="s">
        <v>35</v>
      </c>
      <c r="H98" t="s">
        <v>251</v>
      </c>
      <c r="I98" t="s">
        <v>251</v>
      </c>
      <c r="J98" t="s">
        <v>251</v>
      </c>
      <c r="K98" t="s">
        <v>41</v>
      </c>
      <c r="L98" t="s">
        <v>36</v>
      </c>
      <c r="M98" t="s">
        <v>41</v>
      </c>
      <c r="O98" t="s">
        <v>52</v>
      </c>
      <c r="P98" t="s">
        <v>39</v>
      </c>
      <c r="Q98" t="s">
        <v>36</v>
      </c>
      <c r="R98" t="s">
        <v>42</v>
      </c>
      <c r="S98" t="s">
        <v>40</v>
      </c>
      <c r="T98" t="s">
        <v>36</v>
      </c>
      <c r="U98" t="s">
        <v>41</v>
      </c>
      <c r="V98" t="s">
        <v>36</v>
      </c>
      <c r="W98" t="s">
        <v>42</v>
      </c>
      <c r="X98" t="s">
        <v>42</v>
      </c>
      <c r="Y98" t="s">
        <v>42</v>
      </c>
      <c r="Z98" t="s">
        <v>36</v>
      </c>
      <c r="AA98" t="s">
        <v>42</v>
      </c>
      <c r="AB98" t="s">
        <v>42</v>
      </c>
      <c r="AC98" t="s">
        <v>37</v>
      </c>
      <c r="AD98" t="s">
        <v>41</v>
      </c>
      <c r="AE98" t="s">
        <v>37</v>
      </c>
      <c r="AF98" t="s">
        <v>36</v>
      </c>
      <c r="AG98" t="s">
        <v>42</v>
      </c>
      <c r="AH98" t="s">
        <v>42</v>
      </c>
      <c r="AI98" t="s">
        <v>42</v>
      </c>
      <c r="AJ98" t="s">
        <v>43</v>
      </c>
      <c r="AK98" t="s">
        <v>50</v>
      </c>
    </row>
    <row r="99" spans="1:38" x14ac:dyDescent="0.25">
      <c r="A99">
        <v>117</v>
      </c>
      <c r="B99" s="1">
        <v>46070.411331018498</v>
      </c>
      <c r="C99" s="1">
        <v>46070.4188194444</v>
      </c>
      <c r="D99" t="s">
        <v>33</v>
      </c>
      <c r="F99" s="1"/>
      <c r="G99" t="s">
        <v>35</v>
      </c>
      <c r="H99" t="s">
        <v>251</v>
      </c>
      <c r="I99" t="s">
        <v>251</v>
      </c>
      <c r="J99" t="s">
        <v>251</v>
      </c>
      <c r="K99" t="s">
        <v>36</v>
      </c>
      <c r="L99" t="s">
        <v>36</v>
      </c>
      <c r="M99" t="s">
        <v>40</v>
      </c>
      <c r="O99" t="s">
        <v>38</v>
      </c>
      <c r="P99" t="s">
        <v>46</v>
      </c>
      <c r="Q99" t="s">
        <v>42</v>
      </c>
      <c r="R99" t="s">
        <v>41</v>
      </c>
      <c r="S99" t="s">
        <v>36</v>
      </c>
      <c r="T99" t="s">
        <v>42</v>
      </c>
      <c r="U99" t="s">
        <v>36</v>
      </c>
      <c r="V99" t="s">
        <v>37</v>
      </c>
      <c r="W99" t="s">
        <v>42</v>
      </c>
      <c r="X99" t="s">
        <v>36</v>
      </c>
      <c r="Y99" t="s">
        <v>36</v>
      </c>
      <c r="Z99" t="s">
        <v>42</v>
      </c>
      <c r="AA99" t="s">
        <v>42</v>
      </c>
      <c r="AB99" t="s">
        <v>42</v>
      </c>
      <c r="AC99" t="s">
        <v>42</v>
      </c>
      <c r="AD99" t="s">
        <v>42</v>
      </c>
      <c r="AE99" t="s">
        <v>42</v>
      </c>
      <c r="AF99" t="s">
        <v>42</v>
      </c>
      <c r="AG99" t="s">
        <v>37</v>
      </c>
      <c r="AH99" t="s">
        <v>37</v>
      </c>
      <c r="AI99" t="s">
        <v>37</v>
      </c>
      <c r="AJ99" t="s">
        <v>43</v>
      </c>
      <c r="AK99" t="s">
        <v>47</v>
      </c>
    </row>
    <row r="100" spans="1:38" x14ac:dyDescent="0.25">
      <c r="A100">
        <v>118</v>
      </c>
      <c r="B100" s="1">
        <v>46070.4011342593</v>
      </c>
      <c r="C100" s="1">
        <v>46070.4249305556</v>
      </c>
      <c r="D100" t="s">
        <v>33</v>
      </c>
      <c r="F100" s="1"/>
      <c r="G100" t="s">
        <v>35</v>
      </c>
      <c r="H100" t="s">
        <v>251</v>
      </c>
      <c r="I100" t="s">
        <v>251</v>
      </c>
      <c r="J100" t="s">
        <v>251</v>
      </c>
      <c r="K100" t="s">
        <v>41</v>
      </c>
      <c r="L100" t="s">
        <v>36</v>
      </c>
      <c r="M100" t="s">
        <v>41</v>
      </c>
      <c r="O100" t="s">
        <v>48</v>
      </c>
      <c r="P100" t="s">
        <v>39</v>
      </c>
      <c r="Q100" t="s">
        <v>42</v>
      </c>
      <c r="R100" t="s">
        <v>42</v>
      </c>
      <c r="S100" t="s">
        <v>41</v>
      </c>
      <c r="T100" t="s">
        <v>36</v>
      </c>
      <c r="U100" t="s">
        <v>36</v>
      </c>
      <c r="V100" t="s">
        <v>42</v>
      </c>
      <c r="W100" t="s">
        <v>40</v>
      </c>
      <c r="X100" t="s">
        <v>40</v>
      </c>
      <c r="Y100" t="s">
        <v>42</v>
      </c>
      <c r="Z100" t="s">
        <v>42</v>
      </c>
      <c r="AA100" t="s">
        <v>36</v>
      </c>
      <c r="AB100" t="s">
        <v>40</v>
      </c>
      <c r="AC100" t="s">
        <v>42</v>
      </c>
      <c r="AD100" t="s">
        <v>40</v>
      </c>
      <c r="AE100" t="s">
        <v>42</v>
      </c>
      <c r="AF100" t="s">
        <v>36</v>
      </c>
      <c r="AG100" t="s">
        <v>42</v>
      </c>
      <c r="AH100" t="s">
        <v>42</v>
      </c>
      <c r="AI100" t="s">
        <v>42</v>
      </c>
      <c r="AJ100" t="s">
        <v>43</v>
      </c>
      <c r="AK100" t="s">
        <v>50</v>
      </c>
    </row>
    <row r="101" spans="1:38" x14ac:dyDescent="0.25">
      <c r="A101">
        <v>119</v>
      </c>
      <c r="B101" s="1">
        <v>46070.4221412037</v>
      </c>
      <c r="C101" s="1">
        <v>46070.426157407397</v>
      </c>
      <c r="D101" t="s">
        <v>33</v>
      </c>
      <c r="F101" s="1"/>
      <c r="G101" t="s">
        <v>35</v>
      </c>
      <c r="H101" t="s">
        <v>251</v>
      </c>
      <c r="I101" t="s">
        <v>251</v>
      </c>
      <c r="J101" t="s">
        <v>251</v>
      </c>
      <c r="K101" t="s">
        <v>36</v>
      </c>
      <c r="L101" t="s">
        <v>41</v>
      </c>
      <c r="M101" t="s">
        <v>40</v>
      </c>
      <c r="O101" t="s">
        <v>38</v>
      </c>
      <c r="P101" t="s">
        <v>92</v>
      </c>
      <c r="Q101" t="s">
        <v>42</v>
      </c>
      <c r="R101" t="s">
        <v>37</v>
      </c>
      <c r="S101" t="s">
        <v>36</v>
      </c>
      <c r="T101" t="s">
        <v>36</v>
      </c>
      <c r="U101" t="s">
        <v>41</v>
      </c>
      <c r="V101" t="s">
        <v>36</v>
      </c>
      <c r="W101" t="s">
        <v>36</v>
      </c>
      <c r="X101" t="s">
        <v>36</v>
      </c>
      <c r="Y101" t="s">
        <v>36</v>
      </c>
      <c r="Z101" t="s">
        <v>41</v>
      </c>
      <c r="AA101" t="s">
        <v>36</v>
      </c>
      <c r="AB101" t="s">
        <v>41</v>
      </c>
      <c r="AC101" t="s">
        <v>42</v>
      </c>
      <c r="AD101" t="s">
        <v>42</v>
      </c>
      <c r="AE101" t="s">
        <v>37</v>
      </c>
      <c r="AF101" t="s">
        <v>42</v>
      </c>
      <c r="AG101" t="s">
        <v>40</v>
      </c>
      <c r="AH101" t="s">
        <v>40</v>
      </c>
      <c r="AI101" t="s">
        <v>40</v>
      </c>
      <c r="AJ101" t="s">
        <v>43</v>
      </c>
      <c r="AK101" t="s">
        <v>66</v>
      </c>
    </row>
    <row r="102" spans="1:38" x14ac:dyDescent="0.25">
      <c r="A102">
        <v>120</v>
      </c>
      <c r="B102" s="1">
        <v>46070.417812500003</v>
      </c>
      <c r="C102" s="1">
        <v>46070.428356481498</v>
      </c>
      <c r="D102" t="s">
        <v>33</v>
      </c>
      <c r="F102" s="1"/>
      <c r="G102" t="s">
        <v>35</v>
      </c>
      <c r="H102" t="s">
        <v>251</v>
      </c>
      <c r="I102" t="s">
        <v>251</v>
      </c>
      <c r="J102" t="s">
        <v>251</v>
      </c>
      <c r="K102" t="s">
        <v>36</v>
      </c>
      <c r="L102" t="s">
        <v>41</v>
      </c>
      <c r="M102" t="s">
        <v>41</v>
      </c>
      <c r="O102" t="s">
        <v>38</v>
      </c>
      <c r="P102" t="s">
        <v>39</v>
      </c>
      <c r="Q102" t="s">
        <v>42</v>
      </c>
      <c r="R102" t="s">
        <v>36</v>
      </c>
      <c r="S102" t="s">
        <v>41</v>
      </c>
      <c r="T102" t="s">
        <v>37</v>
      </c>
      <c r="U102" t="s">
        <v>36</v>
      </c>
      <c r="V102" t="s">
        <v>37</v>
      </c>
      <c r="W102" t="s">
        <v>40</v>
      </c>
      <c r="X102" t="s">
        <v>36</v>
      </c>
      <c r="Y102" t="s">
        <v>36</v>
      </c>
      <c r="Z102" t="s">
        <v>36</v>
      </c>
      <c r="AA102" t="s">
        <v>41</v>
      </c>
      <c r="AB102" t="s">
        <v>41</v>
      </c>
      <c r="AC102" t="s">
        <v>42</v>
      </c>
      <c r="AD102" t="s">
        <v>36</v>
      </c>
      <c r="AE102" t="s">
        <v>42</v>
      </c>
      <c r="AF102" t="s">
        <v>42</v>
      </c>
      <c r="AG102" t="s">
        <v>40</v>
      </c>
      <c r="AH102" t="s">
        <v>36</v>
      </c>
      <c r="AI102" t="s">
        <v>36</v>
      </c>
      <c r="AJ102" t="s">
        <v>53</v>
      </c>
      <c r="AK102" t="s">
        <v>50</v>
      </c>
      <c r="AL102" t="s">
        <v>112</v>
      </c>
    </row>
    <row r="103" spans="1:38" x14ac:dyDescent="0.25">
      <c r="A103">
        <v>121</v>
      </c>
      <c r="B103" s="1">
        <v>46070.425335648099</v>
      </c>
      <c r="C103" s="1">
        <v>46070.4301388889</v>
      </c>
      <c r="D103" t="s">
        <v>33</v>
      </c>
      <c r="F103" s="1"/>
      <c r="G103" t="s">
        <v>35</v>
      </c>
      <c r="H103" t="s">
        <v>251</v>
      </c>
      <c r="I103" t="s">
        <v>251</v>
      </c>
      <c r="J103" t="s">
        <v>251</v>
      </c>
      <c r="K103" t="s">
        <v>36</v>
      </c>
      <c r="L103" t="s">
        <v>42</v>
      </c>
      <c r="M103" t="s">
        <v>40</v>
      </c>
      <c r="O103" t="s">
        <v>38</v>
      </c>
      <c r="P103" t="s">
        <v>46</v>
      </c>
      <c r="Q103" t="s">
        <v>42</v>
      </c>
      <c r="R103" t="s">
        <v>42</v>
      </c>
      <c r="S103" t="s">
        <v>36</v>
      </c>
      <c r="T103" t="s">
        <v>41</v>
      </c>
      <c r="U103" t="s">
        <v>41</v>
      </c>
      <c r="V103" t="s">
        <v>42</v>
      </c>
      <c r="W103" t="s">
        <v>42</v>
      </c>
      <c r="X103" t="s">
        <v>40</v>
      </c>
      <c r="Y103" t="s">
        <v>42</v>
      </c>
      <c r="Z103" t="s">
        <v>42</v>
      </c>
      <c r="AA103" t="s">
        <v>37</v>
      </c>
      <c r="AB103" t="s">
        <v>42</v>
      </c>
      <c r="AC103" t="s">
        <v>42</v>
      </c>
      <c r="AD103" t="s">
        <v>36</v>
      </c>
      <c r="AE103" t="s">
        <v>42</v>
      </c>
      <c r="AF103" t="s">
        <v>36</v>
      </c>
      <c r="AG103" t="s">
        <v>42</v>
      </c>
      <c r="AH103" t="s">
        <v>42</v>
      </c>
      <c r="AI103" t="s">
        <v>36</v>
      </c>
      <c r="AJ103" t="s">
        <v>53</v>
      </c>
      <c r="AK103" t="s">
        <v>66</v>
      </c>
    </row>
    <row r="104" spans="1:38" x14ac:dyDescent="0.25">
      <c r="A104">
        <v>122</v>
      </c>
      <c r="B104" s="1">
        <v>46070.427974537</v>
      </c>
      <c r="C104" s="1">
        <v>46070.430150462998</v>
      </c>
      <c r="D104" t="s">
        <v>33</v>
      </c>
      <c r="F104" s="1"/>
      <c r="G104" t="s">
        <v>35</v>
      </c>
      <c r="H104" t="s">
        <v>251</v>
      </c>
      <c r="I104" t="s">
        <v>251</v>
      </c>
      <c r="J104" t="s">
        <v>251</v>
      </c>
      <c r="K104" t="s">
        <v>41</v>
      </c>
      <c r="L104" t="s">
        <v>40</v>
      </c>
      <c r="M104" t="s">
        <v>36</v>
      </c>
      <c r="O104" t="s">
        <v>38</v>
      </c>
      <c r="P104" t="s">
        <v>39</v>
      </c>
      <c r="Q104" t="s">
        <v>42</v>
      </c>
      <c r="R104" t="s">
        <v>36</v>
      </c>
      <c r="S104" t="s">
        <v>36</v>
      </c>
      <c r="T104" t="s">
        <v>36</v>
      </c>
      <c r="U104" t="s">
        <v>41</v>
      </c>
      <c r="V104" t="s">
        <v>37</v>
      </c>
      <c r="W104" t="s">
        <v>42</v>
      </c>
      <c r="X104" t="s">
        <v>36</v>
      </c>
      <c r="Y104" t="s">
        <v>36</v>
      </c>
      <c r="Z104" t="s">
        <v>40</v>
      </c>
      <c r="AA104" t="s">
        <v>36</v>
      </c>
      <c r="AB104" t="s">
        <v>36</v>
      </c>
      <c r="AC104" t="s">
        <v>41</v>
      </c>
      <c r="AD104" t="s">
        <v>40</v>
      </c>
      <c r="AE104" t="s">
        <v>37</v>
      </c>
      <c r="AF104" t="s">
        <v>36</v>
      </c>
      <c r="AG104" t="s">
        <v>37</v>
      </c>
      <c r="AH104" t="s">
        <v>42</v>
      </c>
      <c r="AI104" t="s">
        <v>37</v>
      </c>
      <c r="AJ104" t="s">
        <v>43</v>
      </c>
      <c r="AK104" t="s">
        <v>50</v>
      </c>
    </row>
    <row r="105" spans="1:38" x14ac:dyDescent="0.25">
      <c r="A105">
        <v>123</v>
      </c>
      <c r="B105" s="1">
        <v>46070.425219907404</v>
      </c>
      <c r="C105" s="1">
        <v>46070.4304050926</v>
      </c>
      <c r="D105" t="s">
        <v>33</v>
      </c>
      <c r="F105" s="1"/>
      <c r="G105" t="s">
        <v>35</v>
      </c>
      <c r="H105" t="s">
        <v>251</v>
      </c>
      <c r="I105" t="s">
        <v>251</v>
      </c>
      <c r="J105" t="s">
        <v>251</v>
      </c>
      <c r="K105" t="s">
        <v>36</v>
      </c>
      <c r="L105" t="s">
        <v>36</v>
      </c>
      <c r="M105" t="s">
        <v>36</v>
      </c>
      <c r="O105" t="s">
        <v>38</v>
      </c>
      <c r="P105" t="s">
        <v>49</v>
      </c>
      <c r="Q105" t="s">
        <v>42</v>
      </c>
      <c r="R105" t="s">
        <v>41</v>
      </c>
      <c r="S105" t="s">
        <v>37</v>
      </c>
      <c r="T105" t="s">
        <v>42</v>
      </c>
      <c r="U105" t="s">
        <v>37</v>
      </c>
      <c r="V105" t="s">
        <v>37</v>
      </c>
      <c r="W105" t="s">
        <v>36</v>
      </c>
      <c r="X105" t="s">
        <v>41</v>
      </c>
      <c r="Y105" t="s">
        <v>36</v>
      </c>
      <c r="Z105" t="s">
        <v>36</v>
      </c>
      <c r="AA105" t="s">
        <v>42</v>
      </c>
      <c r="AB105" t="s">
        <v>42</v>
      </c>
      <c r="AC105" t="s">
        <v>42</v>
      </c>
      <c r="AD105" t="s">
        <v>37</v>
      </c>
      <c r="AE105" t="s">
        <v>37</v>
      </c>
      <c r="AF105" t="s">
        <v>42</v>
      </c>
      <c r="AG105" t="s">
        <v>36</v>
      </c>
      <c r="AH105" t="s">
        <v>36</v>
      </c>
      <c r="AI105" t="s">
        <v>37</v>
      </c>
      <c r="AJ105" t="s">
        <v>43</v>
      </c>
      <c r="AK105" t="s">
        <v>50</v>
      </c>
    </row>
    <row r="106" spans="1:38" x14ac:dyDescent="0.25">
      <c r="A106">
        <v>124</v>
      </c>
      <c r="B106" s="1">
        <v>46070.428032407399</v>
      </c>
      <c r="C106" s="1">
        <v>46070.432407407403</v>
      </c>
      <c r="D106" t="s">
        <v>33</v>
      </c>
      <c r="F106" s="1"/>
      <c r="G106" t="s">
        <v>35</v>
      </c>
      <c r="H106" t="s">
        <v>251</v>
      </c>
      <c r="I106" t="s">
        <v>251</v>
      </c>
      <c r="J106" t="s">
        <v>251</v>
      </c>
      <c r="K106" t="s">
        <v>41</v>
      </c>
      <c r="L106" t="s">
        <v>41</v>
      </c>
      <c r="M106" t="s">
        <v>36</v>
      </c>
      <c r="O106" t="s">
        <v>38</v>
      </c>
      <c r="P106" t="s">
        <v>49</v>
      </c>
      <c r="Q106" t="s">
        <v>42</v>
      </c>
      <c r="R106" t="s">
        <v>36</v>
      </c>
      <c r="S106" t="s">
        <v>41</v>
      </c>
      <c r="T106" t="s">
        <v>42</v>
      </c>
      <c r="U106" t="s">
        <v>41</v>
      </c>
      <c r="V106" t="s">
        <v>37</v>
      </c>
      <c r="W106" t="s">
        <v>36</v>
      </c>
      <c r="X106" t="s">
        <v>36</v>
      </c>
      <c r="Y106" t="s">
        <v>42</v>
      </c>
      <c r="Z106" t="s">
        <v>41</v>
      </c>
      <c r="AA106" t="s">
        <v>42</v>
      </c>
      <c r="AB106" t="s">
        <v>42</v>
      </c>
      <c r="AC106" t="s">
        <v>42</v>
      </c>
      <c r="AD106" t="s">
        <v>42</v>
      </c>
      <c r="AE106" t="s">
        <v>42</v>
      </c>
      <c r="AF106" t="s">
        <v>42</v>
      </c>
      <c r="AG106" t="s">
        <v>42</v>
      </c>
      <c r="AH106" t="s">
        <v>37</v>
      </c>
      <c r="AI106" t="s">
        <v>36</v>
      </c>
      <c r="AJ106" t="s">
        <v>43</v>
      </c>
      <c r="AK106" t="s">
        <v>47</v>
      </c>
    </row>
    <row r="107" spans="1:38" x14ac:dyDescent="0.25">
      <c r="A107">
        <v>125</v>
      </c>
      <c r="B107" s="1">
        <v>46070.431377314802</v>
      </c>
      <c r="C107" s="1">
        <v>46070.436724537001</v>
      </c>
      <c r="D107" t="s">
        <v>33</v>
      </c>
      <c r="F107" s="1"/>
      <c r="G107" t="s">
        <v>35</v>
      </c>
      <c r="H107" t="s">
        <v>251</v>
      </c>
      <c r="I107" t="s">
        <v>251</v>
      </c>
      <c r="J107" t="s">
        <v>251</v>
      </c>
      <c r="K107" t="s">
        <v>36</v>
      </c>
      <c r="L107" t="s">
        <v>41</v>
      </c>
      <c r="M107" t="s">
        <v>36</v>
      </c>
      <c r="O107" t="s">
        <v>52</v>
      </c>
      <c r="P107" t="s">
        <v>46</v>
      </c>
      <c r="Q107" t="s">
        <v>42</v>
      </c>
      <c r="R107" t="s">
        <v>36</v>
      </c>
      <c r="S107" t="s">
        <v>42</v>
      </c>
      <c r="T107" t="s">
        <v>42</v>
      </c>
      <c r="U107" t="s">
        <v>41</v>
      </c>
      <c r="V107" t="s">
        <v>37</v>
      </c>
      <c r="W107" t="s">
        <v>37</v>
      </c>
      <c r="X107" t="s">
        <v>36</v>
      </c>
      <c r="Y107" t="s">
        <v>40</v>
      </c>
      <c r="Z107" t="s">
        <v>36</v>
      </c>
      <c r="AA107" t="s">
        <v>37</v>
      </c>
      <c r="AB107" t="s">
        <v>42</v>
      </c>
      <c r="AC107" t="s">
        <v>42</v>
      </c>
      <c r="AD107" t="s">
        <v>40</v>
      </c>
      <c r="AE107" t="s">
        <v>37</v>
      </c>
      <c r="AF107" t="s">
        <v>42</v>
      </c>
      <c r="AG107" t="s">
        <v>37</v>
      </c>
      <c r="AH107" t="s">
        <v>42</v>
      </c>
      <c r="AI107" t="s">
        <v>36</v>
      </c>
      <c r="AJ107" t="s">
        <v>53</v>
      </c>
      <c r="AK107" t="s">
        <v>66</v>
      </c>
    </row>
    <row r="108" spans="1:38" x14ac:dyDescent="0.25">
      <c r="A108">
        <v>126</v>
      </c>
      <c r="B108" s="1">
        <v>46070.433969907397</v>
      </c>
      <c r="C108" s="1">
        <v>46070.436793981498</v>
      </c>
      <c r="D108" t="s">
        <v>33</v>
      </c>
      <c r="F108" s="1"/>
      <c r="G108" t="s">
        <v>35</v>
      </c>
      <c r="H108" t="s">
        <v>251</v>
      </c>
      <c r="I108" t="s">
        <v>251</v>
      </c>
      <c r="J108" t="s">
        <v>251</v>
      </c>
      <c r="K108" t="s">
        <v>41</v>
      </c>
      <c r="L108" t="s">
        <v>36</v>
      </c>
      <c r="M108" t="s">
        <v>36</v>
      </c>
      <c r="O108" t="s">
        <v>38</v>
      </c>
      <c r="P108" t="s">
        <v>46</v>
      </c>
      <c r="Q108" t="s">
        <v>42</v>
      </c>
      <c r="R108" t="s">
        <v>40</v>
      </c>
      <c r="S108" t="s">
        <v>40</v>
      </c>
      <c r="T108" t="s">
        <v>40</v>
      </c>
      <c r="U108" t="s">
        <v>36</v>
      </c>
      <c r="V108" t="s">
        <v>36</v>
      </c>
      <c r="W108" t="s">
        <v>40</v>
      </c>
      <c r="X108" t="s">
        <v>37</v>
      </c>
      <c r="Y108" t="s">
        <v>37</v>
      </c>
      <c r="Z108" t="s">
        <v>37</v>
      </c>
      <c r="AA108" t="s">
        <v>37</v>
      </c>
      <c r="AB108" t="s">
        <v>42</v>
      </c>
      <c r="AC108" t="s">
        <v>40</v>
      </c>
      <c r="AD108" t="s">
        <v>42</v>
      </c>
      <c r="AE108" t="s">
        <v>42</v>
      </c>
      <c r="AF108" t="s">
        <v>42</v>
      </c>
      <c r="AG108" t="s">
        <v>37</v>
      </c>
      <c r="AH108" t="s">
        <v>37</v>
      </c>
      <c r="AI108" t="s">
        <v>42</v>
      </c>
      <c r="AJ108" t="s">
        <v>43</v>
      </c>
      <c r="AK108" t="s">
        <v>54</v>
      </c>
    </row>
    <row r="109" spans="1:38" x14ac:dyDescent="0.25">
      <c r="A109">
        <v>127</v>
      </c>
      <c r="B109" s="1">
        <v>46070.433298611097</v>
      </c>
      <c r="C109" s="1">
        <v>46070.436886574098</v>
      </c>
      <c r="D109" t="s">
        <v>33</v>
      </c>
      <c r="F109" s="1"/>
      <c r="G109" t="s">
        <v>35</v>
      </c>
      <c r="H109" t="s">
        <v>251</v>
      </c>
      <c r="I109" t="s">
        <v>251</v>
      </c>
      <c r="J109" t="s">
        <v>251</v>
      </c>
      <c r="K109" t="s">
        <v>36</v>
      </c>
      <c r="L109" t="s">
        <v>36</v>
      </c>
      <c r="M109" t="s">
        <v>36</v>
      </c>
      <c r="O109" t="s">
        <v>48</v>
      </c>
      <c r="P109" t="s">
        <v>67</v>
      </c>
      <c r="Q109" t="s">
        <v>37</v>
      </c>
      <c r="R109" t="s">
        <v>37</v>
      </c>
      <c r="S109" t="s">
        <v>42</v>
      </c>
      <c r="T109" t="s">
        <v>36</v>
      </c>
      <c r="U109" t="s">
        <v>41</v>
      </c>
      <c r="V109" t="s">
        <v>36</v>
      </c>
      <c r="W109" t="s">
        <v>42</v>
      </c>
      <c r="X109" t="s">
        <v>40</v>
      </c>
      <c r="Y109" t="s">
        <v>40</v>
      </c>
      <c r="Z109" t="s">
        <v>36</v>
      </c>
      <c r="AA109" t="s">
        <v>42</v>
      </c>
      <c r="AB109" t="s">
        <v>42</v>
      </c>
      <c r="AC109" t="s">
        <v>36</v>
      </c>
      <c r="AD109" t="s">
        <v>36</v>
      </c>
      <c r="AE109" t="s">
        <v>42</v>
      </c>
      <c r="AF109" t="s">
        <v>42</v>
      </c>
      <c r="AG109" t="s">
        <v>37</v>
      </c>
      <c r="AH109" t="s">
        <v>42</v>
      </c>
      <c r="AI109" t="s">
        <v>42</v>
      </c>
      <c r="AJ109" t="s">
        <v>43</v>
      </c>
      <c r="AK109" t="s">
        <v>66</v>
      </c>
    </row>
    <row r="110" spans="1:38" x14ac:dyDescent="0.25">
      <c r="A110">
        <v>128</v>
      </c>
      <c r="B110" s="1">
        <v>46070.409618055601</v>
      </c>
      <c r="C110" s="1">
        <v>46070.440879629597</v>
      </c>
      <c r="D110" t="s">
        <v>33</v>
      </c>
      <c r="F110" s="1"/>
      <c r="G110" t="s">
        <v>35</v>
      </c>
      <c r="H110" t="s">
        <v>251</v>
      </c>
      <c r="I110" t="s">
        <v>251</v>
      </c>
      <c r="J110" t="s">
        <v>251</v>
      </c>
      <c r="K110" t="s">
        <v>36</v>
      </c>
      <c r="L110" t="s">
        <v>37</v>
      </c>
      <c r="M110" t="s">
        <v>40</v>
      </c>
      <c r="N110" t="s">
        <v>113</v>
      </c>
      <c r="O110" t="s">
        <v>48</v>
      </c>
      <c r="P110" t="s">
        <v>114</v>
      </c>
      <c r="Q110" t="s">
        <v>42</v>
      </c>
      <c r="R110" t="s">
        <v>36</v>
      </c>
      <c r="S110" t="s">
        <v>36</v>
      </c>
      <c r="T110" t="s">
        <v>40</v>
      </c>
      <c r="U110" t="s">
        <v>41</v>
      </c>
      <c r="V110" t="s">
        <v>42</v>
      </c>
      <c r="W110" t="s">
        <v>36</v>
      </c>
      <c r="X110" t="s">
        <v>40</v>
      </c>
      <c r="Y110" t="s">
        <v>36</v>
      </c>
      <c r="Z110" t="s">
        <v>40</v>
      </c>
      <c r="AA110" t="s">
        <v>42</v>
      </c>
      <c r="AB110" t="s">
        <v>40</v>
      </c>
      <c r="AC110" t="s">
        <v>40</v>
      </c>
      <c r="AD110" t="s">
        <v>40</v>
      </c>
      <c r="AE110" t="s">
        <v>36</v>
      </c>
      <c r="AF110" t="s">
        <v>36</v>
      </c>
      <c r="AG110" t="s">
        <v>42</v>
      </c>
      <c r="AH110" t="s">
        <v>36</v>
      </c>
      <c r="AI110" t="s">
        <v>42</v>
      </c>
      <c r="AJ110" t="s">
        <v>57</v>
      </c>
      <c r="AK110" t="s">
        <v>66</v>
      </c>
      <c r="AL110" t="s">
        <v>115</v>
      </c>
    </row>
    <row r="111" spans="1:38" x14ac:dyDescent="0.25">
      <c r="A111">
        <v>129</v>
      </c>
      <c r="B111" s="1">
        <v>46070.435451388897</v>
      </c>
      <c r="C111" s="1">
        <v>46070.441886574103</v>
      </c>
      <c r="D111" t="s">
        <v>33</v>
      </c>
      <c r="F111" s="1"/>
      <c r="G111" t="s">
        <v>35</v>
      </c>
      <c r="H111" t="s">
        <v>251</v>
      </c>
      <c r="I111" t="s">
        <v>251</v>
      </c>
      <c r="J111" t="s">
        <v>251</v>
      </c>
      <c r="K111" t="s">
        <v>41</v>
      </c>
      <c r="L111" t="s">
        <v>42</v>
      </c>
      <c r="M111" t="s">
        <v>36</v>
      </c>
      <c r="O111" t="s">
        <v>48</v>
      </c>
      <c r="P111" t="s">
        <v>46</v>
      </c>
      <c r="Q111" t="s">
        <v>42</v>
      </c>
      <c r="R111" t="s">
        <v>42</v>
      </c>
      <c r="S111" t="s">
        <v>36</v>
      </c>
      <c r="T111" t="s">
        <v>42</v>
      </c>
      <c r="U111" t="s">
        <v>41</v>
      </c>
      <c r="V111" t="s">
        <v>42</v>
      </c>
      <c r="W111" t="s">
        <v>36</v>
      </c>
      <c r="X111" t="s">
        <v>42</v>
      </c>
      <c r="Y111" t="s">
        <v>40</v>
      </c>
      <c r="Z111" t="s">
        <v>36</v>
      </c>
      <c r="AA111" t="s">
        <v>40</v>
      </c>
      <c r="AB111" t="s">
        <v>40</v>
      </c>
      <c r="AC111" t="s">
        <v>40</v>
      </c>
      <c r="AD111" t="s">
        <v>36</v>
      </c>
      <c r="AE111" t="s">
        <v>42</v>
      </c>
      <c r="AF111" t="s">
        <v>36</v>
      </c>
      <c r="AG111" t="s">
        <v>42</v>
      </c>
      <c r="AH111" t="s">
        <v>42</v>
      </c>
      <c r="AI111" t="s">
        <v>41</v>
      </c>
      <c r="AJ111" t="s">
        <v>43</v>
      </c>
      <c r="AK111" t="s">
        <v>66</v>
      </c>
    </row>
    <row r="112" spans="1:38" x14ac:dyDescent="0.25">
      <c r="A112">
        <v>130</v>
      </c>
      <c r="B112" s="1">
        <v>46070.440138888902</v>
      </c>
      <c r="C112" s="1">
        <v>46070.445208333302</v>
      </c>
      <c r="D112" t="s">
        <v>33</v>
      </c>
      <c r="F112" s="1"/>
      <c r="G112" t="s">
        <v>35</v>
      </c>
      <c r="H112" t="s">
        <v>251</v>
      </c>
      <c r="I112" t="s">
        <v>251</v>
      </c>
      <c r="J112" t="s">
        <v>251</v>
      </c>
      <c r="K112" t="s">
        <v>41</v>
      </c>
      <c r="L112" t="s">
        <v>41</v>
      </c>
      <c r="M112" t="s">
        <v>41</v>
      </c>
      <c r="N112" t="s">
        <v>116</v>
      </c>
      <c r="O112" t="s">
        <v>48</v>
      </c>
      <c r="P112" t="s">
        <v>46</v>
      </c>
      <c r="Q112" t="s">
        <v>40</v>
      </c>
      <c r="R112" t="s">
        <v>42</v>
      </c>
      <c r="S112" t="s">
        <v>41</v>
      </c>
      <c r="T112" t="s">
        <v>41</v>
      </c>
      <c r="U112" t="s">
        <v>36</v>
      </c>
      <c r="V112" t="s">
        <v>40</v>
      </c>
      <c r="W112" t="s">
        <v>36</v>
      </c>
      <c r="X112" t="s">
        <v>42</v>
      </c>
      <c r="Y112" t="s">
        <v>42</v>
      </c>
      <c r="Z112" t="s">
        <v>41</v>
      </c>
      <c r="AA112" t="s">
        <v>42</v>
      </c>
      <c r="AB112" t="s">
        <v>42</v>
      </c>
      <c r="AC112" t="s">
        <v>36</v>
      </c>
      <c r="AD112" t="s">
        <v>36</v>
      </c>
      <c r="AE112" t="s">
        <v>42</v>
      </c>
      <c r="AF112" t="s">
        <v>40</v>
      </c>
      <c r="AG112" t="s">
        <v>37</v>
      </c>
      <c r="AH112" t="s">
        <v>36</v>
      </c>
      <c r="AI112" t="s">
        <v>42</v>
      </c>
      <c r="AJ112" t="s">
        <v>43</v>
      </c>
      <c r="AK112" t="s">
        <v>50</v>
      </c>
    </row>
    <row r="113" spans="1:38" x14ac:dyDescent="0.25">
      <c r="A113">
        <v>131</v>
      </c>
      <c r="B113" s="1">
        <v>46070.442534722199</v>
      </c>
      <c r="C113" s="1">
        <v>46070.445555555598</v>
      </c>
      <c r="D113" t="s">
        <v>33</v>
      </c>
      <c r="F113" s="1"/>
      <c r="G113" t="s">
        <v>35</v>
      </c>
      <c r="H113" t="s">
        <v>251</v>
      </c>
      <c r="I113" t="s">
        <v>251</v>
      </c>
      <c r="J113" t="s">
        <v>251</v>
      </c>
      <c r="K113" t="s">
        <v>36</v>
      </c>
      <c r="L113" t="s">
        <v>41</v>
      </c>
      <c r="M113" t="s">
        <v>37</v>
      </c>
      <c r="N113" t="s">
        <v>117</v>
      </c>
      <c r="O113" t="s">
        <v>38</v>
      </c>
      <c r="P113" t="s">
        <v>46</v>
      </c>
      <c r="Q113" t="s">
        <v>37</v>
      </c>
      <c r="R113" t="s">
        <v>37</v>
      </c>
      <c r="S113" t="s">
        <v>42</v>
      </c>
      <c r="T113" t="s">
        <v>41</v>
      </c>
      <c r="U113" t="s">
        <v>41</v>
      </c>
      <c r="V113" t="s">
        <v>41</v>
      </c>
      <c r="W113" t="s">
        <v>36</v>
      </c>
      <c r="X113" t="s">
        <v>37</v>
      </c>
      <c r="Y113" t="s">
        <v>37</v>
      </c>
      <c r="Z113" t="s">
        <v>37</v>
      </c>
      <c r="AA113" t="s">
        <v>37</v>
      </c>
      <c r="AB113" t="s">
        <v>37</v>
      </c>
      <c r="AC113" t="s">
        <v>41</v>
      </c>
      <c r="AD113" t="s">
        <v>42</v>
      </c>
      <c r="AE113" t="s">
        <v>37</v>
      </c>
      <c r="AF113" t="s">
        <v>42</v>
      </c>
      <c r="AG113" t="s">
        <v>37</v>
      </c>
      <c r="AH113" t="s">
        <v>37</v>
      </c>
      <c r="AI113" t="s">
        <v>37</v>
      </c>
      <c r="AJ113" t="s">
        <v>43</v>
      </c>
      <c r="AK113" t="s">
        <v>54</v>
      </c>
    </row>
    <row r="114" spans="1:38" x14ac:dyDescent="0.25">
      <c r="A114">
        <v>132</v>
      </c>
      <c r="B114" s="1">
        <v>46070.4430208333</v>
      </c>
      <c r="C114" s="1">
        <v>46070.448773148099</v>
      </c>
      <c r="D114" t="s">
        <v>33</v>
      </c>
      <c r="F114" s="1"/>
      <c r="G114" t="s">
        <v>35</v>
      </c>
      <c r="H114" t="s">
        <v>251</v>
      </c>
      <c r="I114" t="s">
        <v>251</v>
      </c>
      <c r="J114" t="s">
        <v>251</v>
      </c>
      <c r="K114" t="s">
        <v>36</v>
      </c>
      <c r="L114" t="s">
        <v>42</v>
      </c>
      <c r="M114" t="s">
        <v>36</v>
      </c>
      <c r="O114" t="s">
        <v>38</v>
      </c>
      <c r="P114" t="s">
        <v>49</v>
      </c>
      <c r="Q114" t="s">
        <v>42</v>
      </c>
      <c r="R114" t="s">
        <v>42</v>
      </c>
      <c r="S114" t="s">
        <v>42</v>
      </c>
      <c r="T114" t="s">
        <v>36</v>
      </c>
      <c r="U114" t="s">
        <v>36</v>
      </c>
      <c r="V114" t="s">
        <v>37</v>
      </c>
      <c r="W114" t="s">
        <v>42</v>
      </c>
      <c r="X114" t="s">
        <v>42</v>
      </c>
      <c r="Y114" t="s">
        <v>36</v>
      </c>
      <c r="Z114" t="s">
        <v>36</v>
      </c>
      <c r="AA114" t="s">
        <v>41</v>
      </c>
      <c r="AB114" t="s">
        <v>36</v>
      </c>
      <c r="AC114" t="s">
        <v>42</v>
      </c>
      <c r="AD114" t="s">
        <v>40</v>
      </c>
      <c r="AE114" t="s">
        <v>37</v>
      </c>
      <c r="AF114" t="s">
        <v>37</v>
      </c>
      <c r="AG114" t="s">
        <v>36</v>
      </c>
      <c r="AH114" t="s">
        <v>37</v>
      </c>
      <c r="AI114" t="s">
        <v>36</v>
      </c>
      <c r="AJ114" t="s">
        <v>57</v>
      </c>
      <c r="AK114" t="s">
        <v>44</v>
      </c>
    </row>
    <row r="115" spans="1:38" x14ac:dyDescent="0.25">
      <c r="A115">
        <v>133</v>
      </c>
      <c r="B115" s="1">
        <v>46070.449930555602</v>
      </c>
      <c r="C115" s="1">
        <v>46070.454502314802</v>
      </c>
      <c r="D115" t="s">
        <v>33</v>
      </c>
      <c r="F115" s="1"/>
      <c r="G115" t="s">
        <v>35</v>
      </c>
      <c r="H115" t="s">
        <v>251</v>
      </c>
      <c r="I115" t="s">
        <v>251</v>
      </c>
      <c r="J115" t="s">
        <v>251</v>
      </c>
      <c r="K115" t="s">
        <v>36</v>
      </c>
      <c r="L115" t="s">
        <v>36</v>
      </c>
      <c r="M115" t="s">
        <v>36</v>
      </c>
      <c r="O115" t="s">
        <v>38</v>
      </c>
      <c r="P115" t="s">
        <v>92</v>
      </c>
      <c r="Q115" t="s">
        <v>42</v>
      </c>
      <c r="R115" t="s">
        <v>36</v>
      </c>
      <c r="S115" t="s">
        <v>36</v>
      </c>
      <c r="T115" t="s">
        <v>42</v>
      </c>
      <c r="U115" t="s">
        <v>41</v>
      </c>
      <c r="V115" t="s">
        <v>41</v>
      </c>
      <c r="W115" t="s">
        <v>42</v>
      </c>
      <c r="X115" t="s">
        <v>41</v>
      </c>
      <c r="Y115" t="s">
        <v>41</v>
      </c>
      <c r="Z115" t="s">
        <v>42</v>
      </c>
      <c r="AA115" t="s">
        <v>42</v>
      </c>
      <c r="AB115" t="s">
        <v>42</v>
      </c>
      <c r="AC115" t="s">
        <v>41</v>
      </c>
      <c r="AD115" t="s">
        <v>42</v>
      </c>
      <c r="AE115" t="s">
        <v>42</v>
      </c>
      <c r="AF115" t="s">
        <v>36</v>
      </c>
      <c r="AG115" t="s">
        <v>37</v>
      </c>
      <c r="AH115" t="s">
        <v>42</v>
      </c>
      <c r="AI115" t="s">
        <v>37</v>
      </c>
      <c r="AJ115" t="s">
        <v>43</v>
      </c>
      <c r="AK115" t="s">
        <v>54</v>
      </c>
    </row>
    <row r="116" spans="1:38" x14ac:dyDescent="0.25">
      <c r="A116">
        <v>134</v>
      </c>
      <c r="B116" s="1">
        <v>46070.447685185201</v>
      </c>
      <c r="C116" s="1">
        <v>46070.455972222197</v>
      </c>
      <c r="D116" t="s">
        <v>33</v>
      </c>
      <c r="F116" s="1"/>
      <c r="G116" t="s">
        <v>35</v>
      </c>
      <c r="H116" t="s">
        <v>251</v>
      </c>
      <c r="I116" t="s">
        <v>251</v>
      </c>
      <c r="J116" t="s">
        <v>251</v>
      </c>
      <c r="K116" t="s">
        <v>41</v>
      </c>
      <c r="L116" t="s">
        <v>41</v>
      </c>
      <c r="M116" t="s">
        <v>41</v>
      </c>
      <c r="N116" t="s">
        <v>118</v>
      </c>
      <c r="O116" t="s">
        <v>38</v>
      </c>
      <c r="P116" t="s">
        <v>39</v>
      </c>
      <c r="Q116" t="s">
        <v>37</v>
      </c>
      <c r="R116" t="s">
        <v>42</v>
      </c>
      <c r="S116" t="s">
        <v>42</v>
      </c>
      <c r="T116" t="s">
        <v>36</v>
      </c>
      <c r="U116" t="s">
        <v>36</v>
      </c>
      <c r="V116" t="s">
        <v>42</v>
      </c>
      <c r="W116" t="s">
        <v>40</v>
      </c>
      <c r="X116" t="s">
        <v>36</v>
      </c>
      <c r="Y116" t="s">
        <v>36</v>
      </c>
      <c r="Z116" t="s">
        <v>36</v>
      </c>
      <c r="AA116" t="s">
        <v>36</v>
      </c>
      <c r="AB116" t="s">
        <v>42</v>
      </c>
      <c r="AC116" t="s">
        <v>36</v>
      </c>
      <c r="AD116" t="s">
        <v>42</v>
      </c>
      <c r="AE116" t="s">
        <v>42</v>
      </c>
      <c r="AF116" t="s">
        <v>42</v>
      </c>
      <c r="AG116" t="s">
        <v>42</v>
      </c>
      <c r="AH116" t="s">
        <v>37</v>
      </c>
      <c r="AI116" t="s">
        <v>36</v>
      </c>
      <c r="AJ116" t="s">
        <v>53</v>
      </c>
      <c r="AK116" t="s">
        <v>44</v>
      </c>
    </row>
    <row r="117" spans="1:38" x14ac:dyDescent="0.25">
      <c r="A117">
        <v>135</v>
      </c>
      <c r="B117" s="1">
        <v>46070.453969907401</v>
      </c>
      <c r="C117" s="1">
        <v>46070.465868055602</v>
      </c>
      <c r="D117" t="s">
        <v>33</v>
      </c>
      <c r="F117" s="1"/>
      <c r="G117" t="s">
        <v>35</v>
      </c>
      <c r="H117" t="s">
        <v>251</v>
      </c>
      <c r="I117" t="s">
        <v>251</v>
      </c>
      <c r="J117" t="s">
        <v>251</v>
      </c>
      <c r="K117" t="s">
        <v>36</v>
      </c>
      <c r="L117" t="s">
        <v>37</v>
      </c>
      <c r="M117" t="s">
        <v>41</v>
      </c>
      <c r="O117" t="s">
        <v>48</v>
      </c>
      <c r="P117" t="s">
        <v>46</v>
      </c>
      <c r="Q117" t="s">
        <v>36</v>
      </c>
      <c r="R117" t="s">
        <v>36</v>
      </c>
      <c r="S117" t="s">
        <v>36</v>
      </c>
      <c r="T117" t="s">
        <v>36</v>
      </c>
      <c r="U117" t="s">
        <v>41</v>
      </c>
      <c r="V117" t="s">
        <v>36</v>
      </c>
      <c r="W117" t="s">
        <v>41</v>
      </c>
      <c r="X117" t="s">
        <v>41</v>
      </c>
      <c r="Y117" t="s">
        <v>41</v>
      </c>
      <c r="Z117" t="s">
        <v>41</v>
      </c>
      <c r="AA117" t="s">
        <v>41</v>
      </c>
      <c r="AB117" t="s">
        <v>41</v>
      </c>
      <c r="AC117" t="s">
        <v>42</v>
      </c>
      <c r="AD117" t="s">
        <v>42</v>
      </c>
      <c r="AE117" t="s">
        <v>42</v>
      </c>
      <c r="AF117" t="s">
        <v>42</v>
      </c>
      <c r="AG117" t="s">
        <v>36</v>
      </c>
      <c r="AH117" t="s">
        <v>42</v>
      </c>
      <c r="AI117" t="s">
        <v>36</v>
      </c>
      <c r="AJ117" t="s">
        <v>53</v>
      </c>
      <c r="AK117" t="s">
        <v>47</v>
      </c>
    </row>
    <row r="118" spans="1:38" x14ac:dyDescent="0.25">
      <c r="A118">
        <v>136</v>
      </c>
      <c r="B118" s="1">
        <v>46070.399884259299</v>
      </c>
      <c r="C118" s="1">
        <v>46070.466724537</v>
      </c>
      <c r="D118" t="s">
        <v>33</v>
      </c>
      <c r="F118" s="1"/>
      <c r="G118" t="s">
        <v>35</v>
      </c>
      <c r="H118" t="s">
        <v>251</v>
      </c>
      <c r="I118" t="s">
        <v>251</v>
      </c>
      <c r="J118" t="s">
        <v>251</v>
      </c>
      <c r="K118" t="s">
        <v>41</v>
      </c>
      <c r="L118" t="s">
        <v>41</v>
      </c>
      <c r="M118" t="s">
        <v>41</v>
      </c>
      <c r="N118" t="s">
        <v>119</v>
      </c>
      <c r="O118" t="s">
        <v>84</v>
      </c>
      <c r="P118" t="s">
        <v>60</v>
      </c>
      <c r="Q118" t="s">
        <v>42</v>
      </c>
      <c r="R118" t="s">
        <v>41</v>
      </c>
      <c r="S118" t="s">
        <v>36</v>
      </c>
      <c r="T118" t="s">
        <v>42</v>
      </c>
      <c r="U118" t="s">
        <v>42</v>
      </c>
      <c r="V118" t="s">
        <v>42</v>
      </c>
      <c r="W118" t="s">
        <v>42</v>
      </c>
      <c r="X118" t="s">
        <v>36</v>
      </c>
      <c r="Y118" t="s">
        <v>37</v>
      </c>
      <c r="Z118" t="s">
        <v>40</v>
      </c>
      <c r="AA118" t="s">
        <v>36</v>
      </c>
      <c r="AB118" t="s">
        <v>36</v>
      </c>
      <c r="AC118" t="s">
        <v>42</v>
      </c>
      <c r="AD118" t="s">
        <v>40</v>
      </c>
      <c r="AE118" t="s">
        <v>42</v>
      </c>
      <c r="AF118" t="s">
        <v>40</v>
      </c>
      <c r="AG118" t="s">
        <v>42</v>
      </c>
      <c r="AH118" t="s">
        <v>36</v>
      </c>
      <c r="AI118" t="s">
        <v>42</v>
      </c>
      <c r="AJ118" t="s">
        <v>53</v>
      </c>
      <c r="AK118" t="s">
        <v>50</v>
      </c>
      <c r="AL118" t="s">
        <v>120</v>
      </c>
    </row>
    <row r="119" spans="1:38" x14ac:dyDescent="0.25">
      <c r="A119">
        <v>137</v>
      </c>
      <c r="B119" s="1">
        <v>46070.461273148103</v>
      </c>
      <c r="C119" s="1">
        <v>46070.467152777797</v>
      </c>
      <c r="D119" t="s">
        <v>33</v>
      </c>
      <c r="F119" s="1"/>
      <c r="G119" t="s">
        <v>35</v>
      </c>
      <c r="H119" t="s">
        <v>251</v>
      </c>
      <c r="I119" t="s">
        <v>251</v>
      </c>
      <c r="J119" t="s">
        <v>251</v>
      </c>
      <c r="K119" t="s">
        <v>41</v>
      </c>
      <c r="L119" t="s">
        <v>41</v>
      </c>
      <c r="M119" t="s">
        <v>41</v>
      </c>
      <c r="N119" t="s">
        <v>121</v>
      </c>
      <c r="O119" t="s">
        <v>38</v>
      </c>
      <c r="P119" t="s">
        <v>60</v>
      </c>
      <c r="Q119" t="s">
        <v>42</v>
      </c>
      <c r="R119" t="s">
        <v>36</v>
      </c>
      <c r="S119" t="s">
        <v>36</v>
      </c>
      <c r="T119" t="s">
        <v>41</v>
      </c>
      <c r="U119" t="s">
        <v>40</v>
      </c>
      <c r="V119" t="s">
        <v>41</v>
      </c>
      <c r="W119" t="s">
        <v>36</v>
      </c>
      <c r="X119" t="s">
        <v>37</v>
      </c>
      <c r="Y119" t="s">
        <v>37</v>
      </c>
      <c r="Z119" t="s">
        <v>36</v>
      </c>
      <c r="AA119" t="s">
        <v>42</v>
      </c>
      <c r="AB119" t="s">
        <v>41</v>
      </c>
      <c r="AC119" t="s">
        <v>42</v>
      </c>
      <c r="AD119" t="s">
        <v>41</v>
      </c>
      <c r="AE119" t="s">
        <v>42</v>
      </c>
      <c r="AF119" t="s">
        <v>36</v>
      </c>
      <c r="AG119" t="s">
        <v>37</v>
      </c>
      <c r="AH119" t="s">
        <v>42</v>
      </c>
      <c r="AI119" t="s">
        <v>36</v>
      </c>
      <c r="AJ119" t="s">
        <v>43</v>
      </c>
      <c r="AK119" t="s">
        <v>54</v>
      </c>
    </row>
    <row r="120" spans="1:38" x14ac:dyDescent="0.25">
      <c r="A120">
        <v>138</v>
      </c>
      <c r="B120" s="1">
        <v>46070.463206018503</v>
      </c>
      <c r="C120" s="1">
        <v>46070.469074074099</v>
      </c>
      <c r="D120" t="s">
        <v>33</v>
      </c>
      <c r="F120" s="1"/>
      <c r="G120" t="s">
        <v>35</v>
      </c>
      <c r="H120" t="s">
        <v>251</v>
      </c>
      <c r="I120" t="s">
        <v>251</v>
      </c>
      <c r="J120" t="s">
        <v>251</v>
      </c>
      <c r="K120" t="s">
        <v>36</v>
      </c>
      <c r="L120" t="s">
        <v>41</v>
      </c>
      <c r="M120" t="s">
        <v>36</v>
      </c>
      <c r="N120" t="s">
        <v>122</v>
      </c>
      <c r="O120" t="s">
        <v>58</v>
      </c>
      <c r="P120" t="s">
        <v>46</v>
      </c>
      <c r="Q120" t="s">
        <v>42</v>
      </c>
      <c r="R120" t="s">
        <v>36</v>
      </c>
      <c r="S120" t="s">
        <v>42</v>
      </c>
      <c r="T120" t="s">
        <v>42</v>
      </c>
      <c r="U120" t="s">
        <v>41</v>
      </c>
      <c r="V120" t="s">
        <v>36</v>
      </c>
      <c r="W120" t="s">
        <v>40</v>
      </c>
      <c r="X120" t="s">
        <v>36</v>
      </c>
      <c r="Y120" t="s">
        <v>40</v>
      </c>
      <c r="Z120" t="s">
        <v>40</v>
      </c>
      <c r="AA120" t="s">
        <v>42</v>
      </c>
      <c r="AB120" t="s">
        <v>40</v>
      </c>
      <c r="AC120" t="s">
        <v>41</v>
      </c>
      <c r="AD120" t="s">
        <v>42</v>
      </c>
      <c r="AE120" t="s">
        <v>42</v>
      </c>
      <c r="AF120" t="s">
        <v>42</v>
      </c>
      <c r="AG120" t="s">
        <v>37</v>
      </c>
      <c r="AH120" t="s">
        <v>36</v>
      </c>
      <c r="AI120" t="s">
        <v>36</v>
      </c>
      <c r="AJ120" t="s">
        <v>53</v>
      </c>
      <c r="AK120" t="s">
        <v>66</v>
      </c>
    </row>
    <row r="121" spans="1:38" x14ac:dyDescent="0.25">
      <c r="A121">
        <v>139</v>
      </c>
      <c r="B121" s="1">
        <v>46070.417557870402</v>
      </c>
      <c r="C121" s="1">
        <v>46070.470972222203</v>
      </c>
      <c r="D121" t="s">
        <v>33</v>
      </c>
      <c r="F121" s="1"/>
      <c r="G121" t="s">
        <v>35</v>
      </c>
      <c r="H121" t="s">
        <v>251</v>
      </c>
      <c r="I121" t="s">
        <v>251</v>
      </c>
      <c r="J121" t="s">
        <v>251</v>
      </c>
      <c r="K121" t="s">
        <v>40</v>
      </c>
      <c r="L121" t="s">
        <v>36</v>
      </c>
      <c r="M121" t="s">
        <v>36</v>
      </c>
      <c r="O121" t="s">
        <v>52</v>
      </c>
      <c r="P121" t="s">
        <v>46</v>
      </c>
      <c r="Q121" t="s">
        <v>42</v>
      </c>
      <c r="R121" t="s">
        <v>40</v>
      </c>
      <c r="S121" t="s">
        <v>40</v>
      </c>
      <c r="T121" t="s">
        <v>40</v>
      </c>
      <c r="U121" t="s">
        <v>36</v>
      </c>
      <c r="V121" t="s">
        <v>42</v>
      </c>
      <c r="W121" t="s">
        <v>40</v>
      </c>
      <c r="X121" t="s">
        <v>40</v>
      </c>
      <c r="Y121" t="s">
        <v>40</v>
      </c>
      <c r="Z121" t="s">
        <v>40</v>
      </c>
      <c r="AA121" t="s">
        <v>42</v>
      </c>
      <c r="AB121" t="s">
        <v>42</v>
      </c>
      <c r="AC121" t="s">
        <v>36</v>
      </c>
      <c r="AD121" t="s">
        <v>36</v>
      </c>
      <c r="AE121" t="s">
        <v>42</v>
      </c>
      <c r="AF121" t="s">
        <v>40</v>
      </c>
      <c r="AG121" t="s">
        <v>42</v>
      </c>
      <c r="AH121" t="s">
        <v>42</v>
      </c>
      <c r="AI121" t="s">
        <v>42</v>
      </c>
      <c r="AJ121" t="s">
        <v>53</v>
      </c>
      <c r="AK121" t="s">
        <v>44</v>
      </c>
    </row>
    <row r="122" spans="1:38" x14ac:dyDescent="0.25">
      <c r="A122">
        <v>140</v>
      </c>
      <c r="B122" s="1">
        <v>46070.475740740701</v>
      </c>
      <c r="C122" s="1">
        <v>46070.479375000003</v>
      </c>
      <c r="D122" t="s">
        <v>33</v>
      </c>
      <c r="F122" s="1"/>
      <c r="G122" t="s">
        <v>35</v>
      </c>
      <c r="H122" t="s">
        <v>251</v>
      </c>
      <c r="I122" t="s">
        <v>251</v>
      </c>
      <c r="J122" t="s">
        <v>251</v>
      </c>
      <c r="K122" t="s">
        <v>36</v>
      </c>
      <c r="L122" t="s">
        <v>42</v>
      </c>
      <c r="M122" t="s">
        <v>36</v>
      </c>
      <c r="O122" t="s">
        <v>58</v>
      </c>
      <c r="P122" t="s">
        <v>49</v>
      </c>
      <c r="Q122" t="s">
        <v>42</v>
      </c>
      <c r="R122" t="s">
        <v>36</v>
      </c>
      <c r="S122" t="s">
        <v>36</v>
      </c>
      <c r="T122" t="s">
        <v>42</v>
      </c>
      <c r="U122" t="s">
        <v>36</v>
      </c>
      <c r="V122" t="s">
        <v>42</v>
      </c>
      <c r="W122" t="s">
        <v>36</v>
      </c>
      <c r="X122" t="s">
        <v>36</v>
      </c>
      <c r="Y122" t="s">
        <v>36</v>
      </c>
      <c r="Z122" t="s">
        <v>36</v>
      </c>
      <c r="AA122" t="s">
        <v>42</v>
      </c>
      <c r="AB122" t="s">
        <v>42</v>
      </c>
      <c r="AC122" t="s">
        <v>42</v>
      </c>
      <c r="AD122" t="s">
        <v>36</v>
      </c>
      <c r="AE122" t="s">
        <v>42</v>
      </c>
      <c r="AF122" t="s">
        <v>36</v>
      </c>
      <c r="AG122" t="s">
        <v>42</v>
      </c>
      <c r="AH122" t="s">
        <v>42</v>
      </c>
      <c r="AI122" t="s">
        <v>36</v>
      </c>
      <c r="AJ122" t="s">
        <v>53</v>
      </c>
      <c r="AK122" t="s">
        <v>47</v>
      </c>
    </row>
    <row r="123" spans="1:38" x14ac:dyDescent="0.25">
      <c r="A123">
        <v>141</v>
      </c>
      <c r="B123" s="1">
        <v>46070.474699074097</v>
      </c>
      <c r="C123" s="1">
        <v>46070.48</v>
      </c>
      <c r="D123" t="s">
        <v>33</v>
      </c>
      <c r="F123" s="1"/>
      <c r="G123" t="s">
        <v>35</v>
      </c>
      <c r="H123" t="s">
        <v>251</v>
      </c>
      <c r="I123" t="s">
        <v>251</v>
      </c>
      <c r="J123" t="s">
        <v>251</v>
      </c>
      <c r="K123" t="s">
        <v>41</v>
      </c>
      <c r="L123" t="s">
        <v>41</v>
      </c>
      <c r="M123" t="s">
        <v>41</v>
      </c>
      <c r="O123" t="s">
        <v>64</v>
      </c>
      <c r="P123" t="s">
        <v>123</v>
      </c>
      <c r="Q123" t="s">
        <v>42</v>
      </c>
      <c r="R123" t="s">
        <v>42</v>
      </c>
      <c r="S123" t="s">
        <v>36</v>
      </c>
      <c r="T123" t="s">
        <v>36</v>
      </c>
      <c r="U123" t="s">
        <v>41</v>
      </c>
      <c r="V123" t="s">
        <v>37</v>
      </c>
      <c r="W123" t="s">
        <v>41</v>
      </c>
      <c r="X123" t="s">
        <v>42</v>
      </c>
      <c r="Y123" t="s">
        <v>37</v>
      </c>
      <c r="Z123" t="s">
        <v>40</v>
      </c>
      <c r="AA123" t="s">
        <v>40</v>
      </c>
      <c r="AB123" t="s">
        <v>37</v>
      </c>
      <c r="AC123" t="s">
        <v>40</v>
      </c>
      <c r="AD123" t="s">
        <v>42</v>
      </c>
      <c r="AE123" t="s">
        <v>42</v>
      </c>
      <c r="AF123" t="s">
        <v>40</v>
      </c>
      <c r="AG123" t="s">
        <v>37</v>
      </c>
      <c r="AH123" t="s">
        <v>42</v>
      </c>
      <c r="AI123" t="s">
        <v>37</v>
      </c>
      <c r="AJ123" t="s">
        <v>43</v>
      </c>
      <c r="AK123" t="s">
        <v>50</v>
      </c>
      <c r="AL123" t="s">
        <v>124</v>
      </c>
    </row>
    <row r="124" spans="1:38" x14ac:dyDescent="0.25">
      <c r="A124">
        <v>142</v>
      </c>
      <c r="B124" s="1">
        <v>46070.473009259302</v>
      </c>
      <c r="C124" s="1">
        <v>46070.481597222199</v>
      </c>
      <c r="D124" t="s">
        <v>33</v>
      </c>
      <c r="F124" s="1"/>
      <c r="G124" t="s">
        <v>35</v>
      </c>
      <c r="H124" t="s">
        <v>251</v>
      </c>
      <c r="I124" t="s">
        <v>251</v>
      </c>
      <c r="J124" t="s">
        <v>251</v>
      </c>
      <c r="K124" t="s">
        <v>36</v>
      </c>
      <c r="L124" t="s">
        <v>41</v>
      </c>
      <c r="M124" t="s">
        <v>41</v>
      </c>
      <c r="N124" t="s">
        <v>125</v>
      </c>
      <c r="O124" t="s">
        <v>38</v>
      </c>
      <c r="P124" t="s">
        <v>39</v>
      </c>
      <c r="Q124" t="s">
        <v>42</v>
      </c>
      <c r="R124" t="s">
        <v>36</v>
      </c>
      <c r="S124" t="s">
        <v>42</v>
      </c>
      <c r="T124" t="s">
        <v>40</v>
      </c>
      <c r="U124" t="s">
        <v>41</v>
      </c>
      <c r="V124" t="s">
        <v>42</v>
      </c>
      <c r="W124" t="s">
        <v>36</v>
      </c>
      <c r="X124" t="s">
        <v>36</v>
      </c>
      <c r="Y124" t="s">
        <v>36</v>
      </c>
      <c r="Z124" t="s">
        <v>41</v>
      </c>
      <c r="AA124" t="s">
        <v>40</v>
      </c>
      <c r="AB124" t="s">
        <v>40</v>
      </c>
      <c r="AC124" t="s">
        <v>42</v>
      </c>
      <c r="AD124" t="s">
        <v>42</v>
      </c>
      <c r="AE124" t="s">
        <v>37</v>
      </c>
      <c r="AF124" t="s">
        <v>42</v>
      </c>
      <c r="AG124" t="s">
        <v>42</v>
      </c>
      <c r="AH124" t="s">
        <v>40</v>
      </c>
      <c r="AI124" t="s">
        <v>40</v>
      </c>
      <c r="AJ124" t="s">
        <v>43</v>
      </c>
      <c r="AK124" t="s">
        <v>66</v>
      </c>
    </row>
    <row r="125" spans="1:38" x14ac:dyDescent="0.25">
      <c r="A125">
        <v>143</v>
      </c>
      <c r="B125" s="1">
        <v>46070.472777777803</v>
      </c>
      <c r="C125" s="1">
        <v>46070.487291666701</v>
      </c>
      <c r="D125" t="s">
        <v>33</v>
      </c>
      <c r="F125" s="1"/>
      <c r="G125" t="s">
        <v>35</v>
      </c>
      <c r="H125" t="s">
        <v>251</v>
      </c>
      <c r="I125" t="s">
        <v>251</v>
      </c>
      <c r="J125" t="s">
        <v>251</v>
      </c>
      <c r="K125" t="s">
        <v>36</v>
      </c>
      <c r="L125" t="s">
        <v>41</v>
      </c>
      <c r="M125" t="s">
        <v>36</v>
      </c>
      <c r="N125" t="s">
        <v>126</v>
      </c>
      <c r="O125" t="s">
        <v>84</v>
      </c>
      <c r="P125" t="s">
        <v>39</v>
      </c>
      <c r="Q125" t="s">
        <v>42</v>
      </c>
      <c r="R125" t="s">
        <v>42</v>
      </c>
      <c r="S125" t="s">
        <v>42</v>
      </c>
      <c r="T125" t="s">
        <v>42</v>
      </c>
      <c r="U125" t="s">
        <v>41</v>
      </c>
      <c r="V125" t="s">
        <v>37</v>
      </c>
      <c r="W125" t="s">
        <v>37</v>
      </c>
      <c r="X125" t="s">
        <v>42</v>
      </c>
      <c r="Y125" t="s">
        <v>36</v>
      </c>
      <c r="Z125" t="s">
        <v>36</v>
      </c>
      <c r="AA125" t="s">
        <v>42</v>
      </c>
      <c r="AB125" t="s">
        <v>42</v>
      </c>
      <c r="AC125" t="s">
        <v>36</v>
      </c>
      <c r="AD125" t="s">
        <v>42</v>
      </c>
      <c r="AE125" t="s">
        <v>37</v>
      </c>
      <c r="AF125" t="s">
        <v>36</v>
      </c>
      <c r="AG125" t="s">
        <v>42</v>
      </c>
      <c r="AH125" t="s">
        <v>42</v>
      </c>
      <c r="AI125" t="s">
        <v>36</v>
      </c>
      <c r="AJ125" t="s">
        <v>43</v>
      </c>
      <c r="AK125" t="s">
        <v>50</v>
      </c>
      <c r="AL125" t="s">
        <v>127</v>
      </c>
    </row>
    <row r="126" spans="1:38" x14ac:dyDescent="0.25">
      <c r="A126">
        <v>144</v>
      </c>
      <c r="B126" s="1">
        <v>46070.486250000002</v>
      </c>
      <c r="C126" s="1">
        <v>46070.4910648148</v>
      </c>
      <c r="D126" t="s">
        <v>33</v>
      </c>
      <c r="F126" s="1"/>
      <c r="G126" t="s">
        <v>35</v>
      </c>
      <c r="H126" t="s">
        <v>251</v>
      </c>
      <c r="I126" t="s">
        <v>251</v>
      </c>
      <c r="J126" t="s">
        <v>251</v>
      </c>
      <c r="K126" t="s">
        <v>41</v>
      </c>
      <c r="L126" t="s">
        <v>41</v>
      </c>
      <c r="M126" t="s">
        <v>41</v>
      </c>
      <c r="N126" t="s">
        <v>128</v>
      </c>
      <c r="O126" t="s">
        <v>52</v>
      </c>
      <c r="P126" t="s">
        <v>49</v>
      </c>
      <c r="Q126" t="s">
        <v>42</v>
      </c>
      <c r="R126" t="s">
        <v>41</v>
      </c>
      <c r="S126" t="s">
        <v>36</v>
      </c>
      <c r="T126" t="s">
        <v>42</v>
      </c>
      <c r="U126" t="s">
        <v>41</v>
      </c>
      <c r="V126" t="s">
        <v>42</v>
      </c>
      <c r="W126" t="s">
        <v>37</v>
      </c>
      <c r="X126" t="s">
        <v>36</v>
      </c>
      <c r="Y126" t="s">
        <v>41</v>
      </c>
      <c r="Z126" t="s">
        <v>37</v>
      </c>
      <c r="AA126" t="s">
        <v>41</v>
      </c>
      <c r="AB126" t="s">
        <v>41</v>
      </c>
      <c r="AC126" t="s">
        <v>37</v>
      </c>
      <c r="AD126" t="s">
        <v>37</v>
      </c>
      <c r="AE126" t="s">
        <v>37</v>
      </c>
      <c r="AF126" t="s">
        <v>40</v>
      </c>
      <c r="AG126" t="s">
        <v>37</v>
      </c>
      <c r="AH126" t="s">
        <v>37</v>
      </c>
      <c r="AI126" t="s">
        <v>36</v>
      </c>
      <c r="AJ126" t="s">
        <v>43</v>
      </c>
      <c r="AK126" t="s">
        <v>54</v>
      </c>
      <c r="AL126" t="s">
        <v>129</v>
      </c>
    </row>
    <row r="127" spans="1:38" x14ac:dyDescent="0.25">
      <c r="A127">
        <v>145</v>
      </c>
      <c r="B127" s="1">
        <v>46070.490856481498</v>
      </c>
      <c r="C127" s="1">
        <v>46070.495462963001</v>
      </c>
      <c r="D127" t="s">
        <v>33</v>
      </c>
      <c r="F127" s="1"/>
      <c r="G127" t="s">
        <v>35</v>
      </c>
      <c r="H127" t="s">
        <v>251</v>
      </c>
      <c r="I127" t="s">
        <v>251</v>
      </c>
      <c r="J127" t="s">
        <v>251</v>
      </c>
      <c r="K127" t="s">
        <v>41</v>
      </c>
      <c r="L127" t="s">
        <v>36</v>
      </c>
      <c r="M127" t="s">
        <v>36</v>
      </c>
      <c r="O127" t="s">
        <v>48</v>
      </c>
      <c r="P127" t="s">
        <v>39</v>
      </c>
      <c r="Q127" t="s">
        <v>36</v>
      </c>
      <c r="R127" t="s">
        <v>36</v>
      </c>
      <c r="S127" t="s">
        <v>42</v>
      </c>
      <c r="T127" t="s">
        <v>36</v>
      </c>
      <c r="U127" t="s">
        <v>36</v>
      </c>
      <c r="V127" t="s">
        <v>42</v>
      </c>
      <c r="W127" t="s">
        <v>41</v>
      </c>
      <c r="X127" t="s">
        <v>42</v>
      </c>
      <c r="Y127" t="s">
        <v>40</v>
      </c>
      <c r="Z127" t="s">
        <v>41</v>
      </c>
      <c r="AA127" t="s">
        <v>40</v>
      </c>
      <c r="AB127" t="s">
        <v>42</v>
      </c>
      <c r="AC127" t="s">
        <v>42</v>
      </c>
      <c r="AD127" t="s">
        <v>41</v>
      </c>
      <c r="AE127" t="s">
        <v>42</v>
      </c>
      <c r="AF127" t="s">
        <v>36</v>
      </c>
      <c r="AG127" t="s">
        <v>42</v>
      </c>
      <c r="AH127" t="s">
        <v>42</v>
      </c>
      <c r="AI127" t="s">
        <v>40</v>
      </c>
      <c r="AJ127" t="s">
        <v>57</v>
      </c>
      <c r="AK127" t="s">
        <v>44</v>
      </c>
    </row>
    <row r="128" spans="1:38" x14ac:dyDescent="0.25">
      <c r="A128">
        <v>146</v>
      </c>
      <c r="B128" s="1">
        <v>46070.495231481502</v>
      </c>
      <c r="C128" s="1">
        <v>46070.498171296298</v>
      </c>
      <c r="D128" t="s">
        <v>33</v>
      </c>
      <c r="F128" s="1"/>
      <c r="G128" t="s">
        <v>35</v>
      </c>
      <c r="H128" t="s">
        <v>251</v>
      </c>
      <c r="I128" t="s">
        <v>251</v>
      </c>
      <c r="J128" t="s">
        <v>251</v>
      </c>
      <c r="K128" t="s">
        <v>36</v>
      </c>
      <c r="L128" t="s">
        <v>37</v>
      </c>
      <c r="M128" t="s">
        <v>36</v>
      </c>
      <c r="O128" t="s">
        <v>130</v>
      </c>
      <c r="P128" t="s">
        <v>46</v>
      </c>
      <c r="Q128" t="s">
        <v>42</v>
      </c>
      <c r="R128" t="s">
        <v>36</v>
      </c>
      <c r="S128" t="s">
        <v>36</v>
      </c>
      <c r="T128" t="s">
        <v>42</v>
      </c>
      <c r="U128" t="s">
        <v>36</v>
      </c>
      <c r="V128" t="s">
        <v>37</v>
      </c>
      <c r="W128" t="s">
        <v>42</v>
      </c>
      <c r="X128" t="s">
        <v>42</v>
      </c>
      <c r="Y128" t="s">
        <v>42</v>
      </c>
      <c r="Z128" t="s">
        <v>42</v>
      </c>
      <c r="AA128" t="s">
        <v>37</v>
      </c>
      <c r="AB128" t="s">
        <v>40</v>
      </c>
      <c r="AC128" t="s">
        <v>37</v>
      </c>
      <c r="AD128" t="s">
        <v>36</v>
      </c>
      <c r="AE128" t="s">
        <v>37</v>
      </c>
      <c r="AF128" t="s">
        <v>41</v>
      </c>
      <c r="AG128" t="s">
        <v>42</v>
      </c>
      <c r="AH128" t="s">
        <v>42</v>
      </c>
      <c r="AI128" t="s">
        <v>40</v>
      </c>
      <c r="AJ128" t="s">
        <v>43</v>
      </c>
      <c r="AK128" t="s">
        <v>47</v>
      </c>
    </row>
    <row r="129" spans="1:38" x14ac:dyDescent="0.25">
      <c r="A129">
        <v>147</v>
      </c>
      <c r="B129" s="1">
        <v>46070.491793981499</v>
      </c>
      <c r="C129" s="1">
        <v>46070.499155092599</v>
      </c>
      <c r="D129" t="s">
        <v>33</v>
      </c>
      <c r="F129" s="1"/>
      <c r="G129" t="s">
        <v>35</v>
      </c>
      <c r="H129" t="s">
        <v>251</v>
      </c>
      <c r="I129" t="s">
        <v>251</v>
      </c>
      <c r="J129" t="s">
        <v>251</v>
      </c>
      <c r="K129" t="s">
        <v>41</v>
      </c>
      <c r="L129" t="s">
        <v>42</v>
      </c>
      <c r="M129" t="s">
        <v>36</v>
      </c>
      <c r="O129" t="s">
        <v>38</v>
      </c>
      <c r="P129" t="s">
        <v>46</v>
      </c>
      <c r="Q129" t="s">
        <v>41</v>
      </c>
      <c r="R129" t="s">
        <v>42</v>
      </c>
      <c r="S129" t="s">
        <v>36</v>
      </c>
      <c r="T129" t="s">
        <v>42</v>
      </c>
      <c r="U129" t="s">
        <v>40</v>
      </c>
      <c r="V129" t="s">
        <v>42</v>
      </c>
      <c r="W129" t="s">
        <v>42</v>
      </c>
      <c r="X129" t="s">
        <v>42</v>
      </c>
      <c r="Y129" t="s">
        <v>42</v>
      </c>
      <c r="Z129" t="s">
        <v>36</v>
      </c>
      <c r="AA129" t="s">
        <v>37</v>
      </c>
      <c r="AB129" t="s">
        <v>42</v>
      </c>
      <c r="AC129" t="s">
        <v>42</v>
      </c>
      <c r="AD129" t="s">
        <v>36</v>
      </c>
      <c r="AE129" t="s">
        <v>42</v>
      </c>
      <c r="AF129" t="s">
        <v>36</v>
      </c>
      <c r="AG129" t="s">
        <v>42</v>
      </c>
      <c r="AH129" t="s">
        <v>42</v>
      </c>
      <c r="AI129" t="s">
        <v>42</v>
      </c>
      <c r="AJ129" t="s">
        <v>53</v>
      </c>
      <c r="AK129" t="s">
        <v>66</v>
      </c>
      <c r="AL129" t="s">
        <v>131</v>
      </c>
    </row>
    <row r="130" spans="1:38" x14ac:dyDescent="0.25">
      <c r="A130">
        <v>148</v>
      </c>
      <c r="B130" s="1">
        <v>46070.497199074103</v>
      </c>
      <c r="C130" s="1">
        <v>46070.5018865741</v>
      </c>
      <c r="D130" t="s">
        <v>33</v>
      </c>
      <c r="F130" s="1"/>
      <c r="G130" t="s">
        <v>35</v>
      </c>
      <c r="H130" t="s">
        <v>251</v>
      </c>
      <c r="I130" t="s">
        <v>251</v>
      </c>
      <c r="J130" t="s">
        <v>251</v>
      </c>
      <c r="K130" t="s">
        <v>36</v>
      </c>
      <c r="L130" t="s">
        <v>41</v>
      </c>
      <c r="M130" t="s">
        <v>36</v>
      </c>
      <c r="O130" t="s">
        <v>84</v>
      </c>
      <c r="P130" t="s">
        <v>49</v>
      </c>
      <c r="Q130" t="s">
        <v>37</v>
      </c>
      <c r="R130" t="s">
        <v>36</v>
      </c>
      <c r="S130" t="s">
        <v>42</v>
      </c>
      <c r="T130" t="s">
        <v>36</v>
      </c>
      <c r="U130" t="s">
        <v>41</v>
      </c>
      <c r="V130" t="s">
        <v>36</v>
      </c>
      <c r="W130" t="s">
        <v>36</v>
      </c>
      <c r="X130" t="s">
        <v>42</v>
      </c>
      <c r="Y130" t="s">
        <v>36</v>
      </c>
      <c r="Z130" t="s">
        <v>42</v>
      </c>
      <c r="AA130" t="s">
        <v>42</v>
      </c>
      <c r="AB130" t="s">
        <v>36</v>
      </c>
      <c r="AC130" t="s">
        <v>41</v>
      </c>
      <c r="AD130" t="s">
        <v>42</v>
      </c>
      <c r="AE130" t="s">
        <v>37</v>
      </c>
      <c r="AF130" t="s">
        <v>42</v>
      </c>
      <c r="AG130" t="s">
        <v>42</v>
      </c>
      <c r="AH130" t="s">
        <v>36</v>
      </c>
      <c r="AI130" t="s">
        <v>42</v>
      </c>
      <c r="AJ130" t="s">
        <v>43</v>
      </c>
      <c r="AK130" t="s">
        <v>66</v>
      </c>
    </row>
    <row r="131" spans="1:38" x14ac:dyDescent="0.25">
      <c r="A131">
        <v>149</v>
      </c>
      <c r="B131" s="1">
        <v>46070.497893518499</v>
      </c>
      <c r="C131" s="1">
        <v>46070.502106481501</v>
      </c>
      <c r="D131" t="s">
        <v>33</v>
      </c>
      <c r="F131" s="1"/>
      <c r="G131" t="s">
        <v>35</v>
      </c>
      <c r="H131" t="s">
        <v>251</v>
      </c>
      <c r="I131" t="s">
        <v>251</v>
      </c>
      <c r="J131" t="s">
        <v>251</v>
      </c>
      <c r="K131" t="s">
        <v>41</v>
      </c>
      <c r="L131" t="s">
        <v>36</v>
      </c>
      <c r="M131" t="s">
        <v>41</v>
      </c>
      <c r="O131" t="s">
        <v>52</v>
      </c>
      <c r="P131" t="s">
        <v>46</v>
      </c>
      <c r="Q131" t="s">
        <v>37</v>
      </c>
      <c r="R131" t="s">
        <v>36</v>
      </c>
      <c r="S131" t="s">
        <v>36</v>
      </c>
      <c r="T131" t="s">
        <v>42</v>
      </c>
      <c r="U131" t="s">
        <v>42</v>
      </c>
      <c r="V131" t="s">
        <v>42</v>
      </c>
      <c r="W131" t="s">
        <v>41</v>
      </c>
      <c r="X131" t="s">
        <v>42</v>
      </c>
      <c r="Y131" t="s">
        <v>42</v>
      </c>
      <c r="Z131" t="s">
        <v>42</v>
      </c>
      <c r="AA131" t="s">
        <v>42</v>
      </c>
      <c r="AB131" t="s">
        <v>42</v>
      </c>
      <c r="AC131" t="s">
        <v>42</v>
      </c>
      <c r="AD131" t="s">
        <v>42</v>
      </c>
      <c r="AE131" t="s">
        <v>42</v>
      </c>
      <c r="AF131" t="s">
        <v>36</v>
      </c>
      <c r="AG131" t="s">
        <v>42</v>
      </c>
      <c r="AH131" t="s">
        <v>42</v>
      </c>
      <c r="AI131" t="s">
        <v>41</v>
      </c>
      <c r="AJ131" t="s">
        <v>43</v>
      </c>
      <c r="AK131" t="s">
        <v>47</v>
      </c>
    </row>
    <row r="132" spans="1:38" x14ac:dyDescent="0.25">
      <c r="A132">
        <v>150</v>
      </c>
      <c r="B132" s="1">
        <v>46070.494398148097</v>
      </c>
      <c r="C132" s="1">
        <v>46070.503935185203</v>
      </c>
      <c r="D132" t="s">
        <v>33</v>
      </c>
      <c r="F132" s="1"/>
      <c r="G132" t="s">
        <v>35</v>
      </c>
      <c r="H132" t="s">
        <v>251</v>
      </c>
      <c r="I132" t="s">
        <v>251</v>
      </c>
      <c r="J132" t="s">
        <v>251</v>
      </c>
      <c r="K132" t="s">
        <v>42</v>
      </c>
      <c r="L132" t="s">
        <v>37</v>
      </c>
      <c r="M132" t="s">
        <v>40</v>
      </c>
      <c r="N132" t="s">
        <v>132</v>
      </c>
      <c r="O132" t="s">
        <v>48</v>
      </c>
      <c r="P132" t="s">
        <v>46</v>
      </c>
      <c r="Q132" t="s">
        <v>40</v>
      </c>
      <c r="R132" t="s">
        <v>42</v>
      </c>
      <c r="S132" t="s">
        <v>40</v>
      </c>
      <c r="T132" t="s">
        <v>40</v>
      </c>
      <c r="U132" t="s">
        <v>40</v>
      </c>
      <c r="V132" t="s">
        <v>37</v>
      </c>
      <c r="W132" t="s">
        <v>42</v>
      </c>
      <c r="X132" t="s">
        <v>40</v>
      </c>
      <c r="Y132" t="s">
        <v>37</v>
      </c>
      <c r="Z132" t="s">
        <v>42</v>
      </c>
      <c r="AA132" t="s">
        <v>42</v>
      </c>
      <c r="AB132" t="s">
        <v>40</v>
      </c>
      <c r="AC132" t="s">
        <v>40</v>
      </c>
      <c r="AD132" t="s">
        <v>36</v>
      </c>
      <c r="AE132" t="s">
        <v>40</v>
      </c>
      <c r="AF132" t="s">
        <v>36</v>
      </c>
      <c r="AG132" t="s">
        <v>42</v>
      </c>
      <c r="AH132" t="s">
        <v>42</v>
      </c>
      <c r="AI132" t="s">
        <v>40</v>
      </c>
      <c r="AJ132" t="s">
        <v>53</v>
      </c>
      <c r="AK132" t="s">
        <v>50</v>
      </c>
    </row>
    <row r="133" spans="1:38" x14ac:dyDescent="0.25">
      <c r="A133">
        <v>151</v>
      </c>
      <c r="B133" s="1">
        <v>46070.5021180556</v>
      </c>
      <c r="C133" s="1">
        <v>46070.506817129601</v>
      </c>
      <c r="D133" t="s">
        <v>33</v>
      </c>
      <c r="F133" s="1"/>
      <c r="G133" t="s">
        <v>35</v>
      </c>
      <c r="H133" t="s">
        <v>251</v>
      </c>
      <c r="I133" t="s">
        <v>251</v>
      </c>
      <c r="J133" t="s">
        <v>251</v>
      </c>
      <c r="K133" t="s">
        <v>36</v>
      </c>
      <c r="L133" t="s">
        <v>40</v>
      </c>
      <c r="M133" t="s">
        <v>36</v>
      </c>
      <c r="O133" t="s">
        <v>48</v>
      </c>
      <c r="P133" t="s">
        <v>39</v>
      </c>
      <c r="Q133" t="s">
        <v>37</v>
      </c>
      <c r="R133" t="s">
        <v>40</v>
      </c>
      <c r="S133" t="s">
        <v>36</v>
      </c>
      <c r="T133" t="s">
        <v>42</v>
      </c>
      <c r="U133" t="s">
        <v>40</v>
      </c>
      <c r="V133" t="s">
        <v>36</v>
      </c>
      <c r="W133" t="s">
        <v>36</v>
      </c>
      <c r="X133" t="s">
        <v>40</v>
      </c>
      <c r="Y133" t="s">
        <v>36</v>
      </c>
      <c r="Z133" t="s">
        <v>36</v>
      </c>
      <c r="AA133" t="s">
        <v>40</v>
      </c>
      <c r="AB133" t="s">
        <v>40</v>
      </c>
      <c r="AC133" t="s">
        <v>36</v>
      </c>
      <c r="AD133" t="s">
        <v>40</v>
      </c>
      <c r="AE133" t="s">
        <v>42</v>
      </c>
      <c r="AF133" t="s">
        <v>40</v>
      </c>
      <c r="AG133" t="s">
        <v>36</v>
      </c>
      <c r="AH133" t="s">
        <v>36</v>
      </c>
      <c r="AI133" t="s">
        <v>36</v>
      </c>
      <c r="AJ133" t="s">
        <v>53</v>
      </c>
      <c r="AK133" t="s">
        <v>66</v>
      </c>
    </row>
    <row r="134" spans="1:38" x14ac:dyDescent="0.25">
      <c r="A134">
        <v>152</v>
      </c>
      <c r="B134" s="1">
        <v>46070.505034722199</v>
      </c>
      <c r="C134" s="1">
        <v>46070.5070949074</v>
      </c>
      <c r="D134" t="s">
        <v>33</v>
      </c>
      <c r="F134" s="1"/>
      <c r="G134" t="s">
        <v>35</v>
      </c>
      <c r="H134" t="s">
        <v>251</v>
      </c>
      <c r="I134" t="s">
        <v>251</v>
      </c>
      <c r="J134" t="s">
        <v>251</v>
      </c>
      <c r="K134" t="s">
        <v>40</v>
      </c>
      <c r="L134" t="s">
        <v>36</v>
      </c>
      <c r="M134" t="s">
        <v>42</v>
      </c>
      <c r="N134" t="s">
        <v>133</v>
      </c>
      <c r="O134" t="s">
        <v>38</v>
      </c>
      <c r="P134" t="s">
        <v>46</v>
      </c>
      <c r="Q134" t="s">
        <v>42</v>
      </c>
      <c r="R134" t="s">
        <v>36</v>
      </c>
      <c r="S134" t="s">
        <v>42</v>
      </c>
      <c r="T134" t="s">
        <v>36</v>
      </c>
      <c r="U134" t="s">
        <v>41</v>
      </c>
      <c r="V134" t="s">
        <v>40</v>
      </c>
      <c r="W134" t="s">
        <v>36</v>
      </c>
      <c r="X134" t="s">
        <v>36</v>
      </c>
      <c r="Y134" t="s">
        <v>40</v>
      </c>
      <c r="Z134" t="s">
        <v>42</v>
      </c>
      <c r="AA134" t="s">
        <v>42</v>
      </c>
      <c r="AB134" t="s">
        <v>42</v>
      </c>
      <c r="AC134" t="s">
        <v>40</v>
      </c>
      <c r="AD134" t="s">
        <v>40</v>
      </c>
      <c r="AE134" t="s">
        <v>42</v>
      </c>
      <c r="AF134" t="s">
        <v>40</v>
      </c>
      <c r="AG134" t="s">
        <v>37</v>
      </c>
      <c r="AH134" t="s">
        <v>42</v>
      </c>
      <c r="AI134" t="s">
        <v>42</v>
      </c>
      <c r="AJ134" t="s">
        <v>53</v>
      </c>
      <c r="AK134" t="s">
        <v>54</v>
      </c>
    </row>
    <row r="135" spans="1:38" x14ac:dyDescent="0.25">
      <c r="A135">
        <v>153</v>
      </c>
      <c r="B135" s="1">
        <v>46070.509062500001</v>
      </c>
      <c r="C135" s="1">
        <v>46070.511539351799</v>
      </c>
      <c r="D135" t="s">
        <v>33</v>
      </c>
      <c r="F135" s="1"/>
      <c r="G135" t="s">
        <v>35</v>
      </c>
      <c r="H135" t="s">
        <v>251</v>
      </c>
      <c r="I135" t="s">
        <v>251</v>
      </c>
      <c r="J135" t="s">
        <v>251</v>
      </c>
      <c r="K135" t="s">
        <v>41</v>
      </c>
      <c r="L135" t="s">
        <v>41</v>
      </c>
      <c r="M135" t="s">
        <v>40</v>
      </c>
      <c r="N135" t="s">
        <v>134</v>
      </c>
      <c r="O135" t="s">
        <v>48</v>
      </c>
      <c r="P135" t="s">
        <v>46</v>
      </c>
      <c r="Q135" t="s">
        <v>40</v>
      </c>
      <c r="R135" t="s">
        <v>40</v>
      </c>
      <c r="S135" t="s">
        <v>36</v>
      </c>
      <c r="T135" t="s">
        <v>41</v>
      </c>
      <c r="U135" t="s">
        <v>41</v>
      </c>
      <c r="V135" t="s">
        <v>37</v>
      </c>
      <c r="W135" t="s">
        <v>42</v>
      </c>
      <c r="X135" t="s">
        <v>37</v>
      </c>
      <c r="Y135" t="s">
        <v>37</v>
      </c>
      <c r="Z135" t="s">
        <v>42</v>
      </c>
      <c r="AA135" t="s">
        <v>37</v>
      </c>
      <c r="AB135" t="s">
        <v>37</v>
      </c>
      <c r="AC135" t="s">
        <v>40</v>
      </c>
      <c r="AD135" t="s">
        <v>41</v>
      </c>
      <c r="AE135" t="s">
        <v>40</v>
      </c>
      <c r="AF135" t="s">
        <v>41</v>
      </c>
      <c r="AG135" t="s">
        <v>37</v>
      </c>
      <c r="AH135" t="s">
        <v>37</v>
      </c>
      <c r="AI135" t="s">
        <v>36</v>
      </c>
      <c r="AJ135" t="s">
        <v>43</v>
      </c>
      <c r="AK135" t="s">
        <v>54</v>
      </c>
      <c r="AL135" t="s">
        <v>135</v>
      </c>
    </row>
    <row r="136" spans="1:38" x14ac:dyDescent="0.25">
      <c r="A136">
        <v>154</v>
      </c>
      <c r="B136" s="1">
        <v>46070.505046296297</v>
      </c>
      <c r="C136" s="1">
        <v>46070.514074074097</v>
      </c>
      <c r="D136" t="s">
        <v>33</v>
      </c>
      <c r="F136" s="1"/>
      <c r="G136" t="s">
        <v>35</v>
      </c>
      <c r="H136" t="s">
        <v>251</v>
      </c>
      <c r="I136" t="s">
        <v>251</v>
      </c>
      <c r="J136" t="s">
        <v>251</v>
      </c>
      <c r="K136" t="s">
        <v>36</v>
      </c>
      <c r="L136" t="s">
        <v>42</v>
      </c>
      <c r="M136" t="s">
        <v>36</v>
      </c>
      <c r="O136" t="s">
        <v>38</v>
      </c>
      <c r="P136" t="s">
        <v>46</v>
      </c>
      <c r="Q136" t="s">
        <v>42</v>
      </c>
      <c r="R136" t="s">
        <v>37</v>
      </c>
      <c r="S136" t="s">
        <v>36</v>
      </c>
      <c r="T136" t="s">
        <v>41</v>
      </c>
      <c r="U136" t="s">
        <v>41</v>
      </c>
      <c r="V136" t="s">
        <v>40</v>
      </c>
      <c r="W136" t="s">
        <v>40</v>
      </c>
      <c r="X136" t="s">
        <v>37</v>
      </c>
      <c r="Y136" t="s">
        <v>37</v>
      </c>
      <c r="Z136" t="s">
        <v>42</v>
      </c>
      <c r="AA136" t="s">
        <v>37</v>
      </c>
      <c r="AB136" t="s">
        <v>37</v>
      </c>
      <c r="AC136" t="s">
        <v>37</v>
      </c>
      <c r="AD136" t="s">
        <v>36</v>
      </c>
      <c r="AE136" t="s">
        <v>37</v>
      </c>
      <c r="AF136" t="s">
        <v>36</v>
      </c>
      <c r="AG136" t="s">
        <v>37</v>
      </c>
      <c r="AH136" t="s">
        <v>37</v>
      </c>
      <c r="AI136" t="s">
        <v>42</v>
      </c>
      <c r="AJ136" t="s">
        <v>53</v>
      </c>
      <c r="AK136" t="s">
        <v>50</v>
      </c>
      <c r="AL136" t="s">
        <v>136</v>
      </c>
    </row>
    <row r="137" spans="1:38" x14ac:dyDescent="0.25">
      <c r="A137">
        <v>155</v>
      </c>
      <c r="B137" s="1">
        <v>46070.513923611099</v>
      </c>
      <c r="C137" s="1">
        <v>46070.517500000002</v>
      </c>
      <c r="D137" t="s">
        <v>33</v>
      </c>
      <c r="F137" s="1"/>
      <c r="G137" t="s">
        <v>35</v>
      </c>
      <c r="H137" t="s">
        <v>251</v>
      </c>
      <c r="I137" t="s">
        <v>251</v>
      </c>
      <c r="J137" t="s">
        <v>251</v>
      </c>
      <c r="K137" t="s">
        <v>41</v>
      </c>
      <c r="L137" t="s">
        <v>41</v>
      </c>
      <c r="M137" t="s">
        <v>41</v>
      </c>
      <c r="N137" t="s">
        <v>137</v>
      </c>
      <c r="O137" t="s">
        <v>38</v>
      </c>
      <c r="P137" t="s">
        <v>39</v>
      </c>
      <c r="Q137" t="s">
        <v>42</v>
      </c>
      <c r="R137" t="s">
        <v>42</v>
      </c>
      <c r="S137" t="s">
        <v>42</v>
      </c>
      <c r="T137" t="s">
        <v>36</v>
      </c>
      <c r="U137" t="s">
        <v>41</v>
      </c>
      <c r="V137" t="s">
        <v>42</v>
      </c>
      <c r="W137" t="s">
        <v>42</v>
      </c>
      <c r="X137" t="s">
        <v>42</v>
      </c>
      <c r="Y137" t="s">
        <v>42</v>
      </c>
      <c r="Z137" t="s">
        <v>36</v>
      </c>
      <c r="AA137" t="s">
        <v>42</v>
      </c>
      <c r="AB137" t="s">
        <v>42</v>
      </c>
      <c r="AC137" t="s">
        <v>36</v>
      </c>
      <c r="AD137" t="s">
        <v>42</v>
      </c>
      <c r="AE137" t="s">
        <v>42</v>
      </c>
      <c r="AF137" t="s">
        <v>36</v>
      </c>
      <c r="AG137" t="s">
        <v>37</v>
      </c>
      <c r="AH137" t="s">
        <v>37</v>
      </c>
      <c r="AI137" t="s">
        <v>37</v>
      </c>
      <c r="AJ137" t="s">
        <v>43</v>
      </c>
      <c r="AK137" t="s">
        <v>47</v>
      </c>
    </row>
    <row r="138" spans="1:38" x14ac:dyDescent="0.25">
      <c r="A138">
        <v>156</v>
      </c>
      <c r="B138" s="1">
        <v>46070.514398148101</v>
      </c>
      <c r="C138" s="1">
        <v>46070.518449074101</v>
      </c>
      <c r="D138" t="s">
        <v>33</v>
      </c>
      <c r="F138" s="1"/>
      <c r="G138" t="s">
        <v>35</v>
      </c>
      <c r="H138" t="s">
        <v>251</v>
      </c>
      <c r="I138" t="s">
        <v>251</v>
      </c>
      <c r="J138" t="s">
        <v>251</v>
      </c>
      <c r="K138" t="s">
        <v>36</v>
      </c>
      <c r="L138" t="s">
        <v>42</v>
      </c>
      <c r="M138" t="s">
        <v>36</v>
      </c>
      <c r="O138" t="s">
        <v>48</v>
      </c>
      <c r="P138" t="s">
        <v>46</v>
      </c>
      <c r="Q138" t="s">
        <v>40</v>
      </c>
      <c r="R138" t="s">
        <v>37</v>
      </c>
      <c r="S138" t="s">
        <v>36</v>
      </c>
      <c r="T138" t="s">
        <v>36</v>
      </c>
      <c r="U138" t="s">
        <v>41</v>
      </c>
      <c r="V138" t="s">
        <v>42</v>
      </c>
      <c r="W138" t="s">
        <v>36</v>
      </c>
      <c r="X138" t="s">
        <v>37</v>
      </c>
      <c r="Y138" t="s">
        <v>37</v>
      </c>
      <c r="Z138" t="s">
        <v>40</v>
      </c>
      <c r="AA138" t="s">
        <v>42</v>
      </c>
      <c r="AB138" t="s">
        <v>40</v>
      </c>
      <c r="AC138" t="s">
        <v>42</v>
      </c>
      <c r="AD138" t="s">
        <v>36</v>
      </c>
      <c r="AE138" t="s">
        <v>42</v>
      </c>
      <c r="AF138" t="s">
        <v>40</v>
      </c>
      <c r="AG138" t="s">
        <v>37</v>
      </c>
      <c r="AH138" t="s">
        <v>40</v>
      </c>
      <c r="AI138" t="s">
        <v>41</v>
      </c>
      <c r="AJ138" t="s">
        <v>53</v>
      </c>
      <c r="AK138" t="s">
        <v>66</v>
      </c>
    </row>
    <row r="139" spans="1:38" x14ac:dyDescent="0.25">
      <c r="A139">
        <v>158</v>
      </c>
      <c r="B139" s="1">
        <v>46070.513182870403</v>
      </c>
      <c r="C139" s="1">
        <v>46070.522569444402</v>
      </c>
      <c r="D139" t="s">
        <v>33</v>
      </c>
      <c r="F139" s="1"/>
      <c r="G139" t="s">
        <v>35</v>
      </c>
      <c r="H139" t="s">
        <v>251</v>
      </c>
      <c r="I139" t="s">
        <v>251</v>
      </c>
      <c r="J139" t="s">
        <v>251</v>
      </c>
      <c r="K139" t="s">
        <v>36</v>
      </c>
      <c r="L139" t="s">
        <v>36</v>
      </c>
      <c r="M139" t="s">
        <v>36</v>
      </c>
      <c r="N139" t="s">
        <v>138</v>
      </c>
      <c r="O139" t="s">
        <v>48</v>
      </c>
      <c r="P139" t="s">
        <v>46</v>
      </c>
      <c r="Q139" t="s">
        <v>37</v>
      </c>
      <c r="R139" t="s">
        <v>42</v>
      </c>
      <c r="S139" t="s">
        <v>42</v>
      </c>
      <c r="T139" t="s">
        <v>41</v>
      </c>
      <c r="U139" t="s">
        <v>36</v>
      </c>
      <c r="V139" t="s">
        <v>36</v>
      </c>
      <c r="W139" t="s">
        <v>42</v>
      </c>
      <c r="X139" t="s">
        <v>42</v>
      </c>
      <c r="Y139" t="s">
        <v>42</v>
      </c>
      <c r="Z139" t="s">
        <v>42</v>
      </c>
      <c r="AA139" t="s">
        <v>42</v>
      </c>
      <c r="AB139" t="s">
        <v>42</v>
      </c>
      <c r="AC139" t="s">
        <v>42</v>
      </c>
      <c r="AD139" t="s">
        <v>42</v>
      </c>
      <c r="AE139" t="s">
        <v>42</v>
      </c>
      <c r="AF139" t="s">
        <v>42</v>
      </c>
      <c r="AG139" t="s">
        <v>42</v>
      </c>
      <c r="AH139" t="s">
        <v>42</v>
      </c>
      <c r="AI139" t="s">
        <v>42</v>
      </c>
      <c r="AJ139" t="s">
        <v>43</v>
      </c>
      <c r="AK139" t="s">
        <v>47</v>
      </c>
    </row>
    <row r="140" spans="1:38" x14ac:dyDescent="0.25">
      <c r="A140">
        <v>159</v>
      </c>
      <c r="B140" s="1">
        <v>46070.520729166703</v>
      </c>
      <c r="C140" s="1">
        <v>46070.526504629597</v>
      </c>
      <c r="D140" t="s">
        <v>33</v>
      </c>
      <c r="F140" s="1"/>
      <c r="G140" t="s">
        <v>35</v>
      </c>
      <c r="H140" t="s">
        <v>251</v>
      </c>
      <c r="I140" t="s">
        <v>251</v>
      </c>
      <c r="J140" t="s">
        <v>251</v>
      </c>
      <c r="K140" t="s">
        <v>36</v>
      </c>
      <c r="L140" t="s">
        <v>42</v>
      </c>
      <c r="M140" t="s">
        <v>36</v>
      </c>
      <c r="O140" t="s">
        <v>64</v>
      </c>
      <c r="P140" t="s">
        <v>92</v>
      </c>
      <c r="Q140" t="s">
        <v>37</v>
      </c>
      <c r="R140" t="s">
        <v>36</v>
      </c>
      <c r="S140" t="s">
        <v>36</v>
      </c>
      <c r="T140" t="s">
        <v>42</v>
      </c>
      <c r="U140" t="s">
        <v>41</v>
      </c>
      <c r="V140" t="s">
        <v>42</v>
      </c>
      <c r="W140" t="s">
        <v>36</v>
      </c>
      <c r="X140" t="s">
        <v>36</v>
      </c>
      <c r="Y140" t="s">
        <v>36</v>
      </c>
      <c r="Z140" t="s">
        <v>40</v>
      </c>
      <c r="AA140" t="s">
        <v>40</v>
      </c>
      <c r="AB140" t="s">
        <v>36</v>
      </c>
      <c r="AC140" t="s">
        <v>37</v>
      </c>
      <c r="AD140" t="s">
        <v>40</v>
      </c>
      <c r="AE140" t="s">
        <v>42</v>
      </c>
      <c r="AF140" t="s">
        <v>36</v>
      </c>
      <c r="AG140" t="s">
        <v>42</v>
      </c>
      <c r="AH140" t="s">
        <v>42</v>
      </c>
      <c r="AI140" t="s">
        <v>42</v>
      </c>
      <c r="AJ140" t="s">
        <v>53</v>
      </c>
      <c r="AK140" t="s">
        <v>50</v>
      </c>
    </row>
    <row r="141" spans="1:38" x14ac:dyDescent="0.25">
      <c r="A141">
        <v>160</v>
      </c>
      <c r="B141" s="1">
        <v>46070.529606481497</v>
      </c>
      <c r="C141" s="1">
        <v>46070.532546296301</v>
      </c>
      <c r="D141" t="s">
        <v>33</v>
      </c>
      <c r="F141" s="1"/>
      <c r="G141" t="s">
        <v>35</v>
      </c>
      <c r="H141" t="s">
        <v>251</v>
      </c>
      <c r="I141" t="s">
        <v>251</v>
      </c>
      <c r="J141" t="s">
        <v>251</v>
      </c>
      <c r="K141" t="s">
        <v>36</v>
      </c>
      <c r="L141" t="s">
        <v>36</v>
      </c>
      <c r="M141" t="s">
        <v>36</v>
      </c>
      <c r="O141" t="s">
        <v>38</v>
      </c>
      <c r="P141" t="s">
        <v>46</v>
      </c>
      <c r="Q141" t="s">
        <v>37</v>
      </c>
      <c r="R141" t="s">
        <v>37</v>
      </c>
      <c r="S141" t="s">
        <v>42</v>
      </c>
      <c r="T141" t="s">
        <v>40</v>
      </c>
      <c r="U141" t="s">
        <v>41</v>
      </c>
      <c r="V141" t="s">
        <v>36</v>
      </c>
      <c r="W141" t="s">
        <v>36</v>
      </c>
      <c r="X141" t="s">
        <v>42</v>
      </c>
      <c r="Y141" t="s">
        <v>37</v>
      </c>
      <c r="Z141" t="s">
        <v>37</v>
      </c>
      <c r="AA141" t="s">
        <v>37</v>
      </c>
      <c r="AB141" t="s">
        <v>37</v>
      </c>
      <c r="AC141" t="s">
        <v>42</v>
      </c>
      <c r="AD141" t="s">
        <v>36</v>
      </c>
      <c r="AE141" t="s">
        <v>42</v>
      </c>
      <c r="AF141" t="s">
        <v>40</v>
      </c>
      <c r="AG141" t="s">
        <v>42</v>
      </c>
      <c r="AH141" t="s">
        <v>42</v>
      </c>
      <c r="AI141" t="s">
        <v>36</v>
      </c>
      <c r="AJ141" t="s">
        <v>43</v>
      </c>
      <c r="AK141" t="s">
        <v>50</v>
      </c>
    </row>
    <row r="142" spans="1:38" x14ac:dyDescent="0.25">
      <c r="A142">
        <v>163</v>
      </c>
      <c r="B142" s="1">
        <v>46070.534594907404</v>
      </c>
      <c r="C142" s="1">
        <v>46070.543530092596</v>
      </c>
      <c r="D142" t="s">
        <v>33</v>
      </c>
      <c r="F142" s="1"/>
      <c r="G142" t="s">
        <v>35</v>
      </c>
      <c r="H142" t="s">
        <v>251</v>
      </c>
      <c r="I142" t="s">
        <v>251</v>
      </c>
      <c r="J142" t="s">
        <v>251</v>
      </c>
      <c r="K142" t="s">
        <v>37</v>
      </c>
      <c r="L142" t="s">
        <v>37</v>
      </c>
      <c r="M142" t="s">
        <v>36</v>
      </c>
      <c r="N142" t="s">
        <v>139</v>
      </c>
      <c r="O142" t="s">
        <v>84</v>
      </c>
      <c r="P142" t="s">
        <v>92</v>
      </c>
      <c r="Q142" t="s">
        <v>37</v>
      </c>
      <c r="R142" t="s">
        <v>42</v>
      </c>
      <c r="S142" t="s">
        <v>37</v>
      </c>
      <c r="T142" t="s">
        <v>37</v>
      </c>
      <c r="U142" t="s">
        <v>37</v>
      </c>
      <c r="V142" t="s">
        <v>37</v>
      </c>
      <c r="W142" t="s">
        <v>42</v>
      </c>
      <c r="X142" t="s">
        <v>36</v>
      </c>
      <c r="Y142" t="s">
        <v>41</v>
      </c>
      <c r="Z142" t="s">
        <v>36</v>
      </c>
      <c r="AA142" t="s">
        <v>42</v>
      </c>
      <c r="AB142" t="s">
        <v>42</v>
      </c>
      <c r="AC142" t="s">
        <v>37</v>
      </c>
      <c r="AD142" t="s">
        <v>37</v>
      </c>
      <c r="AE142" t="s">
        <v>37</v>
      </c>
      <c r="AF142" t="s">
        <v>37</v>
      </c>
      <c r="AG142" t="s">
        <v>40</v>
      </c>
      <c r="AH142" t="s">
        <v>37</v>
      </c>
      <c r="AI142" t="s">
        <v>40</v>
      </c>
      <c r="AJ142" t="s">
        <v>43</v>
      </c>
      <c r="AK142" t="s">
        <v>47</v>
      </c>
    </row>
    <row r="143" spans="1:38" x14ac:dyDescent="0.25">
      <c r="A143">
        <v>164</v>
      </c>
      <c r="B143" s="1">
        <v>46070.543703703697</v>
      </c>
      <c r="C143" s="1">
        <v>46070.552916666697</v>
      </c>
      <c r="D143" t="s">
        <v>33</v>
      </c>
      <c r="F143" s="1"/>
      <c r="G143" t="s">
        <v>35</v>
      </c>
      <c r="H143" t="s">
        <v>251</v>
      </c>
      <c r="I143" t="s">
        <v>251</v>
      </c>
      <c r="J143" t="s">
        <v>251</v>
      </c>
      <c r="K143" t="s">
        <v>37</v>
      </c>
      <c r="L143" t="s">
        <v>37</v>
      </c>
      <c r="M143" t="s">
        <v>36</v>
      </c>
      <c r="N143" t="s">
        <v>140</v>
      </c>
      <c r="O143" t="s">
        <v>84</v>
      </c>
      <c r="P143" t="s">
        <v>92</v>
      </c>
      <c r="Q143" t="s">
        <v>37</v>
      </c>
      <c r="R143" t="s">
        <v>36</v>
      </c>
      <c r="S143" t="s">
        <v>37</v>
      </c>
      <c r="T143" t="s">
        <v>37</v>
      </c>
      <c r="U143" t="s">
        <v>40</v>
      </c>
      <c r="V143" t="s">
        <v>40</v>
      </c>
      <c r="W143" t="s">
        <v>42</v>
      </c>
      <c r="X143" t="s">
        <v>40</v>
      </c>
      <c r="Y143" t="s">
        <v>41</v>
      </c>
      <c r="Z143" t="s">
        <v>36</v>
      </c>
      <c r="AA143" t="s">
        <v>37</v>
      </c>
      <c r="AB143" t="s">
        <v>37</v>
      </c>
      <c r="AC143" t="s">
        <v>37</v>
      </c>
      <c r="AD143" t="s">
        <v>37</v>
      </c>
      <c r="AE143" t="s">
        <v>37</v>
      </c>
      <c r="AF143" t="s">
        <v>37</v>
      </c>
      <c r="AG143" t="s">
        <v>37</v>
      </c>
      <c r="AH143" t="s">
        <v>37</v>
      </c>
      <c r="AI143" t="s">
        <v>41</v>
      </c>
      <c r="AJ143" t="s">
        <v>57</v>
      </c>
      <c r="AK143" t="s">
        <v>47</v>
      </c>
    </row>
    <row r="144" spans="1:38" x14ac:dyDescent="0.25">
      <c r="A144">
        <v>165</v>
      </c>
      <c r="B144" s="1">
        <v>46070.551400463002</v>
      </c>
      <c r="C144" s="1">
        <v>46070.554560185199</v>
      </c>
      <c r="D144" t="s">
        <v>33</v>
      </c>
      <c r="F144" s="1"/>
      <c r="G144" t="s">
        <v>35</v>
      </c>
      <c r="H144" t="s">
        <v>251</v>
      </c>
      <c r="I144" t="s">
        <v>251</v>
      </c>
      <c r="J144" t="s">
        <v>251</v>
      </c>
      <c r="K144" t="s">
        <v>36</v>
      </c>
      <c r="L144" t="s">
        <v>40</v>
      </c>
      <c r="M144" t="s">
        <v>36</v>
      </c>
      <c r="O144" t="s">
        <v>58</v>
      </c>
      <c r="P144" t="s">
        <v>46</v>
      </c>
      <c r="Q144" t="s">
        <v>36</v>
      </c>
      <c r="R144" t="s">
        <v>42</v>
      </c>
      <c r="S144" t="s">
        <v>42</v>
      </c>
      <c r="T144" t="s">
        <v>40</v>
      </c>
      <c r="U144" t="s">
        <v>36</v>
      </c>
      <c r="V144" t="s">
        <v>42</v>
      </c>
      <c r="W144" t="s">
        <v>42</v>
      </c>
      <c r="X144" t="s">
        <v>42</v>
      </c>
      <c r="Y144" t="s">
        <v>42</v>
      </c>
      <c r="Z144" t="s">
        <v>42</v>
      </c>
      <c r="AA144" t="s">
        <v>42</v>
      </c>
      <c r="AB144" t="s">
        <v>42</v>
      </c>
      <c r="AC144" t="s">
        <v>36</v>
      </c>
      <c r="AD144" t="s">
        <v>36</v>
      </c>
      <c r="AE144" t="s">
        <v>40</v>
      </c>
      <c r="AF144" t="s">
        <v>42</v>
      </c>
      <c r="AG144" t="s">
        <v>42</v>
      </c>
      <c r="AH144" t="s">
        <v>42</v>
      </c>
      <c r="AI144" t="s">
        <v>36</v>
      </c>
      <c r="AJ144" t="s">
        <v>53</v>
      </c>
      <c r="AK144" t="s">
        <v>47</v>
      </c>
    </row>
    <row r="145" spans="1:38" x14ac:dyDescent="0.25">
      <c r="A145">
        <v>166</v>
      </c>
      <c r="B145" s="1">
        <v>46070.550370370402</v>
      </c>
      <c r="C145" s="1">
        <v>46070.560358796298</v>
      </c>
      <c r="D145" t="s">
        <v>33</v>
      </c>
      <c r="F145" s="1"/>
      <c r="G145" t="s">
        <v>35</v>
      </c>
      <c r="H145" t="s">
        <v>251</v>
      </c>
      <c r="I145" t="s">
        <v>251</v>
      </c>
      <c r="J145" t="s">
        <v>251</v>
      </c>
      <c r="K145" t="s">
        <v>42</v>
      </c>
      <c r="L145" t="s">
        <v>37</v>
      </c>
      <c r="M145" t="s">
        <v>42</v>
      </c>
      <c r="N145" t="s">
        <v>141</v>
      </c>
      <c r="O145" t="s">
        <v>142</v>
      </c>
      <c r="P145" t="s">
        <v>49</v>
      </c>
      <c r="Q145" t="s">
        <v>42</v>
      </c>
      <c r="R145" t="s">
        <v>36</v>
      </c>
      <c r="S145" t="s">
        <v>36</v>
      </c>
      <c r="T145" t="s">
        <v>42</v>
      </c>
      <c r="U145" t="s">
        <v>42</v>
      </c>
      <c r="V145" t="s">
        <v>37</v>
      </c>
      <c r="W145" t="s">
        <v>42</v>
      </c>
      <c r="X145" t="s">
        <v>36</v>
      </c>
      <c r="Y145" t="s">
        <v>41</v>
      </c>
      <c r="Z145" t="s">
        <v>41</v>
      </c>
      <c r="AA145" t="s">
        <v>36</v>
      </c>
      <c r="AB145" t="s">
        <v>36</v>
      </c>
      <c r="AC145" t="s">
        <v>42</v>
      </c>
      <c r="AD145" t="s">
        <v>42</v>
      </c>
      <c r="AE145" t="s">
        <v>40</v>
      </c>
      <c r="AF145" t="s">
        <v>42</v>
      </c>
      <c r="AG145" t="s">
        <v>36</v>
      </c>
      <c r="AH145" t="s">
        <v>36</v>
      </c>
      <c r="AI145" t="s">
        <v>42</v>
      </c>
      <c r="AJ145" t="s">
        <v>57</v>
      </c>
      <c r="AK145" t="s">
        <v>47</v>
      </c>
    </row>
    <row r="146" spans="1:38" x14ac:dyDescent="0.25">
      <c r="A146">
        <v>169</v>
      </c>
      <c r="B146" s="1">
        <v>46070.581585648099</v>
      </c>
      <c r="C146" s="1">
        <v>46070.583055555602</v>
      </c>
      <c r="D146" t="s">
        <v>33</v>
      </c>
      <c r="F146" s="1"/>
      <c r="G146" t="s">
        <v>35</v>
      </c>
      <c r="H146" t="s">
        <v>251</v>
      </c>
      <c r="I146" t="s">
        <v>251</v>
      </c>
      <c r="J146" t="s">
        <v>251</v>
      </c>
      <c r="K146" t="s">
        <v>41</v>
      </c>
      <c r="L146" t="s">
        <v>41</v>
      </c>
      <c r="M146" t="s">
        <v>36</v>
      </c>
      <c r="O146" t="s">
        <v>38</v>
      </c>
      <c r="P146" t="s">
        <v>39</v>
      </c>
      <c r="Q146" t="s">
        <v>42</v>
      </c>
      <c r="R146" t="s">
        <v>42</v>
      </c>
      <c r="S146" t="s">
        <v>42</v>
      </c>
      <c r="T146" t="s">
        <v>36</v>
      </c>
      <c r="U146" t="s">
        <v>41</v>
      </c>
      <c r="V146" t="s">
        <v>36</v>
      </c>
      <c r="W146" t="s">
        <v>42</v>
      </c>
      <c r="X146" t="s">
        <v>42</v>
      </c>
      <c r="Y146" t="s">
        <v>42</v>
      </c>
      <c r="Z146" t="s">
        <v>42</v>
      </c>
      <c r="AA146" t="s">
        <v>42</v>
      </c>
      <c r="AB146" t="s">
        <v>36</v>
      </c>
      <c r="AC146" t="s">
        <v>36</v>
      </c>
      <c r="AD146" t="s">
        <v>36</v>
      </c>
      <c r="AE146" t="s">
        <v>42</v>
      </c>
      <c r="AF146" t="s">
        <v>40</v>
      </c>
      <c r="AG146" t="s">
        <v>37</v>
      </c>
      <c r="AH146" t="s">
        <v>42</v>
      </c>
      <c r="AI146" t="s">
        <v>36</v>
      </c>
      <c r="AJ146" t="s">
        <v>43</v>
      </c>
      <c r="AK146" t="s">
        <v>50</v>
      </c>
    </row>
    <row r="147" spans="1:38" x14ac:dyDescent="0.25">
      <c r="A147">
        <v>170</v>
      </c>
      <c r="B147" s="1">
        <v>46070.581435185202</v>
      </c>
      <c r="C147" s="1">
        <v>46070.5872453704</v>
      </c>
      <c r="D147" t="s">
        <v>33</v>
      </c>
      <c r="F147" s="1"/>
      <c r="G147" t="s">
        <v>35</v>
      </c>
      <c r="H147" t="s">
        <v>251</v>
      </c>
      <c r="I147" t="s">
        <v>251</v>
      </c>
      <c r="J147" t="s">
        <v>251</v>
      </c>
      <c r="K147" t="s">
        <v>41</v>
      </c>
      <c r="L147" t="s">
        <v>41</v>
      </c>
      <c r="M147" t="s">
        <v>36</v>
      </c>
      <c r="O147" t="s">
        <v>38</v>
      </c>
      <c r="P147" t="s">
        <v>46</v>
      </c>
      <c r="Q147" t="s">
        <v>37</v>
      </c>
      <c r="R147" t="s">
        <v>42</v>
      </c>
      <c r="S147" t="s">
        <v>37</v>
      </c>
      <c r="T147" t="s">
        <v>41</v>
      </c>
      <c r="U147" t="s">
        <v>36</v>
      </c>
      <c r="V147" t="s">
        <v>40</v>
      </c>
      <c r="W147" t="s">
        <v>40</v>
      </c>
      <c r="X147" t="s">
        <v>42</v>
      </c>
      <c r="Y147" t="s">
        <v>42</v>
      </c>
      <c r="Z147" t="s">
        <v>42</v>
      </c>
      <c r="AA147" t="s">
        <v>42</v>
      </c>
      <c r="AB147" t="s">
        <v>42</v>
      </c>
      <c r="AC147" t="s">
        <v>40</v>
      </c>
      <c r="AD147" t="s">
        <v>40</v>
      </c>
      <c r="AE147" t="s">
        <v>37</v>
      </c>
      <c r="AF147" t="s">
        <v>40</v>
      </c>
      <c r="AG147" t="s">
        <v>37</v>
      </c>
      <c r="AH147" t="s">
        <v>37</v>
      </c>
      <c r="AI147" t="s">
        <v>37</v>
      </c>
      <c r="AJ147" t="s">
        <v>43</v>
      </c>
      <c r="AK147" t="s">
        <v>50</v>
      </c>
    </row>
    <row r="148" spans="1:38" x14ac:dyDescent="0.25">
      <c r="A148">
        <v>171</v>
      </c>
      <c r="B148" s="1">
        <v>46070.570532407401</v>
      </c>
      <c r="C148" s="1">
        <v>46070.5913657407</v>
      </c>
      <c r="D148" t="s">
        <v>33</v>
      </c>
      <c r="F148" s="1"/>
      <c r="G148" t="s">
        <v>35</v>
      </c>
      <c r="H148" t="s">
        <v>251</v>
      </c>
      <c r="I148" t="s">
        <v>251</v>
      </c>
      <c r="J148" t="s">
        <v>251</v>
      </c>
      <c r="K148" t="s">
        <v>41</v>
      </c>
      <c r="L148" t="s">
        <v>41</v>
      </c>
      <c r="M148" t="s">
        <v>41</v>
      </c>
      <c r="N148" t="s">
        <v>143</v>
      </c>
      <c r="O148" t="s">
        <v>38</v>
      </c>
      <c r="P148" t="s">
        <v>49</v>
      </c>
      <c r="Q148" t="s">
        <v>42</v>
      </c>
      <c r="R148" t="s">
        <v>41</v>
      </c>
      <c r="S148" t="s">
        <v>41</v>
      </c>
      <c r="T148" t="s">
        <v>36</v>
      </c>
      <c r="U148" t="s">
        <v>36</v>
      </c>
      <c r="V148" t="s">
        <v>40</v>
      </c>
      <c r="W148" t="s">
        <v>40</v>
      </c>
      <c r="X148" t="s">
        <v>36</v>
      </c>
      <c r="Y148" t="s">
        <v>41</v>
      </c>
      <c r="Z148" t="s">
        <v>36</v>
      </c>
      <c r="AA148" t="s">
        <v>36</v>
      </c>
      <c r="AB148" t="s">
        <v>41</v>
      </c>
      <c r="AC148" t="s">
        <v>36</v>
      </c>
      <c r="AD148" t="s">
        <v>40</v>
      </c>
      <c r="AE148" t="s">
        <v>37</v>
      </c>
      <c r="AF148" t="s">
        <v>40</v>
      </c>
      <c r="AG148" t="s">
        <v>36</v>
      </c>
      <c r="AH148" t="s">
        <v>36</v>
      </c>
      <c r="AI148" t="s">
        <v>36</v>
      </c>
      <c r="AJ148" t="s">
        <v>43</v>
      </c>
      <c r="AK148" t="s">
        <v>66</v>
      </c>
    </row>
    <row r="149" spans="1:38" x14ac:dyDescent="0.25">
      <c r="A149">
        <v>172</v>
      </c>
      <c r="B149" s="1">
        <v>46070.587141203701</v>
      </c>
      <c r="C149" s="1">
        <v>46070.592881944402</v>
      </c>
      <c r="D149" t="s">
        <v>33</v>
      </c>
      <c r="F149" s="1"/>
      <c r="G149" t="s">
        <v>35</v>
      </c>
      <c r="H149" t="s">
        <v>251</v>
      </c>
      <c r="I149" t="s">
        <v>251</v>
      </c>
      <c r="J149" t="s">
        <v>251</v>
      </c>
      <c r="K149" t="s">
        <v>41</v>
      </c>
      <c r="L149" t="s">
        <v>41</v>
      </c>
      <c r="M149" t="s">
        <v>36</v>
      </c>
      <c r="O149" t="s">
        <v>144</v>
      </c>
      <c r="P149" t="s">
        <v>46</v>
      </c>
      <c r="Q149" t="s">
        <v>42</v>
      </c>
      <c r="R149" t="s">
        <v>42</v>
      </c>
      <c r="S149" t="s">
        <v>37</v>
      </c>
      <c r="T149" t="s">
        <v>40</v>
      </c>
      <c r="U149" t="s">
        <v>41</v>
      </c>
      <c r="V149" t="s">
        <v>40</v>
      </c>
      <c r="W149" t="s">
        <v>41</v>
      </c>
      <c r="X149" t="s">
        <v>40</v>
      </c>
      <c r="Y149" t="s">
        <v>37</v>
      </c>
      <c r="Z149" t="s">
        <v>40</v>
      </c>
      <c r="AA149" t="s">
        <v>36</v>
      </c>
      <c r="AB149" t="s">
        <v>36</v>
      </c>
      <c r="AC149" t="s">
        <v>36</v>
      </c>
      <c r="AD149" t="s">
        <v>40</v>
      </c>
      <c r="AE149" t="s">
        <v>42</v>
      </c>
      <c r="AF149" t="s">
        <v>40</v>
      </c>
      <c r="AG149" t="s">
        <v>40</v>
      </c>
      <c r="AH149" t="s">
        <v>36</v>
      </c>
      <c r="AI149" t="s">
        <v>41</v>
      </c>
      <c r="AJ149" t="s">
        <v>53</v>
      </c>
      <c r="AK149" t="s">
        <v>54</v>
      </c>
    </row>
    <row r="150" spans="1:38" x14ac:dyDescent="0.25">
      <c r="A150">
        <v>174</v>
      </c>
      <c r="B150" s="1">
        <v>46070.573425925897</v>
      </c>
      <c r="C150" s="1">
        <v>46070.5945138889</v>
      </c>
      <c r="D150" t="s">
        <v>33</v>
      </c>
      <c r="F150" s="1"/>
      <c r="G150" t="s">
        <v>35</v>
      </c>
      <c r="H150" t="s">
        <v>251</v>
      </c>
      <c r="I150" t="s">
        <v>251</v>
      </c>
      <c r="J150" t="s">
        <v>251</v>
      </c>
      <c r="K150" t="s">
        <v>42</v>
      </c>
      <c r="L150" t="s">
        <v>36</v>
      </c>
      <c r="M150" t="s">
        <v>41</v>
      </c>
      <c r="N150" t="s">
        <v>145</v>
      </c>
      <c r="O150" t="s">
        <v>48</v>
      </c>
      <c r="P150" t="s">
        <v>80</v>
      </c>
      <c r="Q150" t="s">
        <v>37</v>
      </c>
      <c r="R150" t="s">
        <v>42</v>
      </c>
      <c r="S150" t="s">
        <v>42</v>
      </c>
      <c r="T150" t="s">
        <v>37</v>
      </c>
      <c r="U150" t="s">
        <v>41</v>
      </c>
      <c r="V150" t="s">
        <v>37</v>
      </c>
      <c r="W150" t="s">
        <v>37</v>
      </c>
      <c r="X150" t="s">
        <v>42</v>
      </c>
      <c r="Y150" t="s">
        <v>42</v>
      </c>
      <c r="Z150" t="s">
        <v>36</v>
      </c>
      <c r="AA150" t="s">
        <v>42</v>
      </c>
      <c r="AB150" t="s">
        <v>42</v>
      </c>
      <c r="AC150" t="s">
        <v>40</v>
      </c>
      <c r="AD150" t="s">
        <v>42</v>
      </c>
      <c r="AE150" t="s">
        <v>37</v>
      </c>
      <c r="AF150" t="s">
        <v>36</v>
      </c>
      <c r="AG150" t="s">
        <v>42</v>
      </c>
      <c r="AH150" t="s">
        <v>37</v>
      </c>
      <c r="AI150" t="s">
        <v>42</v>
      </c>
      <c r="AJ150" t="s">
        <v>43</v>
      </c>
      <c r="AK150" t="s">
        <v>47</v>
      </c>
    </row>
    <row r="151" spans="1:38" x14ac:dyDescent="0.25">
      <c r="A151">
        <v>175</v>
      </c>
      <c r="B151" s="1">
        <v>46070.605648148099</v>
      </c>
      <c r="C151" s="1">
        <v>46070.618935185201</v>
      </c>
      <c r="D151" t="s">
        <v>33</v>
      </c>
      <c r="F151" s="1"/>
      <c r="G151" t="s">
        <v>35</v>
      </c>
      <c r="H151" t="s">
        <v>251</v>
      </c>
      <c r="I151" t="s">
        <v>251</v>
      </c>
      <c r="J151" t="s">
        <v>251</v>
      </c>
      <c r="K151" t="s">
        <v>40</v>
      </c>
      <c r="L151" t="s">
        <v>40</v>
      </c>
      <c r="M151" t="s">
        <v>40</v>
      </c>
      <c r="N151" t="s">
        <v>146</v>
      </c>
      <c r="O151" t="s">
        <v>52</v>
      </c>
      <c r="P151" t="s">
        <v>46</v>
      </c>
      <c r="Q151" t="s">
        <v>36</v>
      </c>
      <c r="R151" t="s">
        <v>42</v>
      </c>
      <c r="S151" t="s">
        <v>41</v>
      </c>
      <c r="T151" t="s">
        <v>40</v>
      </c>
      <c r="U151" t="s">
        <v>36</v>
      </c>
      <c r="V151" t="s">
        <v>42</v>
      </c>
      <c r="W151" t="s">
        <v>42</v>
      </c>
      <c r="X151" t="s">
        <v>37</v>
      </c>
      <c r="Y151" t="s">
        <v>37</v>
      </c>
      <c r="Z151" t="s">
        <v>40</v>
      </c>
      <c r="AA151" t="s">
        <v>37</v>
      </c>
      <c r="AB151" t="s">
        <v>37</v>
      </c>
      <c r="AC151" t="s">
        <v>42</v>
      </c>
      <c r="AD151" t="s">
        <v>40</v>
      </c>
      <c r="AE151" t="s">
        <v>42</v>
      </c>
      <c r="AF151" t="s">
        <v>40</v>
      </c>
      <c r="AG151" t="s">
        <v>42</v>
      </c>
      <c r="AH151" t="s">
        <v>42</v>
      </c>
      <c r="AI151" t="s">
        <v>37</v>
      </c>
      <c r="AJ151" t="s">
        <v>43</v>
      </c>
      <c r="AK151" t="s">
        <v>66</v>
      </c>
      <c r="AL151" t="s">
        <v>147</v>
      </c>
    </row>
    <row r="152" spans="1:38" x14ac:dyDescent="0.25">
      <c r="A152">
        <v>176</v>
      </c>
      <c r="B152" s="1">
        <v>46070.6173263889</v>
      </c>
      <c r="C152" s="1">
        <v>46070.623460648101</v>
      </c>
      <c r="D152" t="s">
        <v>33</v>
      </c>
      <c r="F152" s="1"/>
      <c r="G152" t="s">
        <v>35</v>
      </c>
      <c r="H152" t="s">
        <v>251</v>
      </c>
      <c r="I152" t="s">
        <v>251</v>
      </c>
      <c r="J152" t="s">
        <v>251</v>
      </c>
      <c r="K152" t="s">
        <v>40</v>
      </c>
      <c r="L152" t="s">
        <v>36</v>
      </c>
      <c r="M152" t="s">
        <v>36</v>
      </c>
      <c r="N152" t="s">
        <v>148</v>
      </c>
      <c r="O152" t="s">
        <v>38</v>
      </c>
      <c r="P152" t="s">
        <v>39</v>
      </c>
      <c r="Q152" t="s">
        <v>42</v>
      </c>
      <c r="R152" t="s">
        <v>41</v>
      </c>
      <c r="S152" t="s">
        <v>36</v>
      </c>
      <c r="T152" t="s">
        <v>36</v>
      </c>
      <c r="U152" t="s">
        <v>36</v>
      </c>
      <c r="V152" t="s">
        <v>40</v>
      </c>
      <c r="W152" t="s">
        <v>40</v>
      </c>
      <c r="X152" t="s">
        <v>41</v>
      </c>
      <c r="Y152" t="s">
        <v>41</v>
      </c>
      <c r="Z152" t="s">
        <v>36</v>
      </c>
      <c r="AA152" t="s">
        <v>40</v>
      </c>
      <c r="AB152" t="s">
        <v>40</v>
      </c>
      <c r="AC152" t="s">
        <v>36</v>
      </c>
      <c r="AD152" t="s">
        <v>40</v>
      </c>
      <c r="AE152" t="s">
        <v>42</v>
      </c>
      <c r="AF152" t="s">
        <v>36</v>
      </c>
      <c r="AG152" t="s">
        <v>42</v>
      </c>
      <c r="AH152" t="s">
        <v>36</v>
      </c>
      <c r="AI152" t="s">
        <v>36</v>
      </c>
      <c r="AJ152" t="s">
        <v>43</v>
      </c>
      <c r="AK152" t="s">
        <v>50</v>
      </c>
    </row>
    <row r="153" spans="1:38" x14ac:dyDescent="0.25">
      <c r="A153">
        <v>177</v>
      </c>
      <c r="B153" s="1">
        <v>46070.626446759299</v>
      </c>
      <c r="C153" s="1">
        <v>46070.628692129598</v>
      </c>
      <c r="D153" t="s">
        <v>33</v>
      </c>
      <c r="F153" s="1"/>
      <c r="G153" t="s">
        <v>35</v>
      </c>
      <c r="H153" t="s">
        <v>251</v>
      </c>
      <c r="I153" t="s">
        <v>251</v>
      </c>
      <c r="J153" t="s">
        <v>251</v>
      </c>
      <c r="K153" t="s">
        <v>36</v>
      </c>
      <c r="L153" t="s">
        <v>41</v>
      </c>
      <c r="M153" t="s">
        <v>36</v>
      </c>
      <c r="O153" t="s">
        <v>103</v>
      </c>
      <c r="P153" t="s">
        <v>92</v>
      </c>
      <c r="Q153" t="s">
        <v>36</v>
      </c>
      <c r="R153" t="s">
        <v>36</v>
      </c>
      <c r="S153" t="s">
        <v>36</v>
      </c>
      <c r="T153" t="s">
        <v>36</v>
      </c>
      <c r="U153" t="s">
        <v>41</v>
      </c>
      <c r="V153" t="s">
        <v>36</v>
      </c>
      <c r="W153" t="s">
        <v>41</v>
      </c>
      <c r="X153" t="s">
        <v>36</v>
      </c>
      <c r="Y153" t="s">
        <v>36</v>
      </c>
      <c r="Z153" t="s">
        <v>36</v>
      </c>
      <c r="AA153" t="s">
        <v>36</v>
      </c>
      <c r="AB153" t="s">
        <v>36</v>
      </c>
      <c r="AC153" t="s">
        <v>41</v>
      </c>
      <c r="AD153" t="s">
        <v>36</v>
      </c>
      <c r="AE153" t="s">
        <v>42</v>
      </c>
      <c r="AF153" t="s">
        <v>36</v>
      </c>
      <c r="AG153" t="s">
        <v>42</v>
      </c>
      <c r="AH153" t="s">
        <v>36</v>
      </c>
      <c r="AI153" t="s">
        <v>40</v>
      </c>
      <c r="AJ153" t="s">
        <v>43</v>
      </c>
      <c r="AK153" t="s">
        <v>50</v>
      </c>
    </row>
    <row r="154" spans="1:38" x14ac:dyDescent="0.25">
      <c r="A154">
        <v>178</v>
      </c>
      <c r="B154" s="1">
        <v>46070.619918981502</v>
      </c>
      <c r="C154" s="1">
        <v>46070.629942129599</v>
      </c>
      <c r="D154" t="s">
        <v>33</v>
      </c>
      <c r="F154" s="1"/>
      <c r="G154" t="s">
        <v>35</v>
      </c>
      <c r="H154" t="s">
        <v>251</v>
      </c>
      <c r="I154" t="s">
        <v>251</v>
      </c>
      <c r="J154" t="s">
        <v>251</v>
      </c>
      <c r="K154" t="s">
        <v>41</v>
      </c>
      <c r="L154" t="s">
        <v>42</v>
      </c>
      <c r="M154" t="s">
        <v>41</v>
      </c>
      <c r="N154" t="s">
        <v>149</v>
      </c>
      <c r="O154" t="s">
        <v>150</v>
      </c>
      <c r="P154" t="s">
        <v>92</v>
      </c>
      <c r="Q154" t="s">
        <v>42</v>
      </c>
      <c r="R154" t="s">
        <v>36</v>
      </c>
      <c r="S154" t="s">
        <v>36</v>
      </c>
      <c r="T154" t="s">
        <v>42</v>
      </c>
      <c r="U154" t="s">
        <v>41</v>
      </c>
      <c r="V154" t="s">
        <v>36</v>
      </c>
      <c r="W154" t="s">
        <v>41</v>
      </c>
      <c r="X154" t="s">
        <v>41</v>
      </c>
      <c r="Y154" t="s">
        <v>41</v>
      </c>
      <c r="Z154" t="s">
        <v>41</v>
      </c>
      <c r="AA154" t="s">
        <v>40</v>
      </c>
      <c r="AB154" t="s">
        <v>40</v>
      </c>
      <c r="AC154" t="s">
        <v>36</v>
      </c>
      <c r="AD154" t="s">
        <v>36</v>
      </c>
      <c r="AE154" t="s">
        <v>42</v>
      </c>
      <c r="AF154" t="s">
        <v>42</v>
      </c>
      <c r="AG154" t="s">
        <v>40</v>
      </c>
      <c r="AH154" t="s">
        <v>40</v>
      </c>
      <c r="AI154" t="s">
        <v>42</v>
      </c>
      <c r="AJ154" t="s">
        <v>43</v>
      </c>
      <c r="AK154" t="s">
        <v>47</v>
      </c>
    </row>
    <row r="155" spans="1:38" x14ac:dyDescent="0.25">
      <c r="A155">
        <v>179</v>
      </c>
      <c r="B155" s="1">
        <v>46070.625069444402</v>
      </c>
      <c r="C155" s="1">
        <v>46070.636446759301</v>
      </c>
      <c r="D155" t="s">
        <v>33</v>
      </c>
      <c r="F155" s="1"/>
      <c r="G155" t="s">
        <v>35</v>
      </c>
      <c r="H155" t="s">
        <v>251</v>
      </c>
      <c r="I155" t="s">
        <v>251</v>
      </c>
      <c r="J155" t="s">
        <v>251</v>
      </c>
      <c r="K155" t="s">
        <v>41</v>
      </c>
      <c r="L155" t="s">
        <v>42</v>
      </c>
      <c r="M155" t="s">
        <v>41</v>
      </c>
      <c r="N155" t="s">
        <v>151</v>
      </c>
      <c r="O155" t="s">
        <v>52</v>
      </c>
      <c r="P155" t="s">
        <v>46</v>
      </c>
      <c r="Q155" t="s">
        <v>36</v>
      </c>
      <c r="R155" t="s">
        <v>42</v>
      </c>
      <c r="S155" t="s">
        <v>36</v>
      </c>
      <c r="T155" t="s">
        <v>41</v>
      </c>
      <c r="U155" t="s">
        <v>42</v>
      </c>
      <c r="V155" t="s">
        <v>36</v>
      </c>
      <c r="W155" t="s">
        <v>42</v>
      </c>
      <c r="X155" t="s">
        <v>37</v>
      </c>
      <c r="Y155" t="s">
        <v>37</v>
      </c>
      <c r="Z155" t="s">
        <v>42</v>
      </c>
      <c r="AA155" t="s">
        <v>42</v>
      </c>
      <c r="AB155" t="s">
        <v>40</v>
      </c>
      <c r="AC155" t="s">
        <v>37</v>
      </c>
      <c r="AD155" t="s">
        <v>36</v>
      </c>
      <c r="AE155" t="s">
        <v>36</v>
      </c>
      <c r="AF155" t="s">
        <v>36</v>
      </c>
      <c r="AG155" t="s">
        <v>40</v>
      </c>
      <c r="AH155" t="s">
        <v>42</v>
      </c>
      <c r="AI155" t="s">
        <v>42</v>
      </c>
      <c r="AJ155" t="s">
        <v>43</v>
      </c>
      <c r="AK155" t="s">
        <v>54</v>
      </c>
      <c r="AL155" t="s">
        <v>152</v>
      </c>
    </row>
    <row r="156" spans="1:38" x14ac:dyDescent="0.25">
      <c r="A156">
        <v>180</v>
      </c>
      <c r="B156" s="1">
        <v>46070.632557870398</v>
      </c>
      <c r="C156" s="1">
        <v>46070.636956018498</v>
      </c>
      <c r="D156" t="s">
        <v>33</v>
      </c>
      <c r="F156" s="1"/>
      <c r="G156" t="s">
        <v>35</v>
      </c>
      <c r="H156" t="s">
        <v>251</v>
      </c>
      <c r="I156" t="s">
        <v>251</v>
      </c>
      <c r="J156" t="s">
        <v>251</v>
      </c>
      <c r="K156" t="s">
        <v>36</v>
      </c>
      <c r="L156" t="s">
        <v>36</v>
      </c>
      <c r="M156" t="s">
        <v>36</v>
      </c>
      <c r="O156" t="s">
        <v>52</v>
      </c>
      <c r="P156" t="s">
        <v>46</v>
      </c>
      <c r="Q156" t="s">
        <v>37</v>
      </c>
      <c r="R156" t="s">
        <v>42</v>
      </c>
      <c r="S156" t="s">
        <v>36</v>
      </c>
      <c r="T156" t="s">
        <v>42</v>
      </c>
      <c r="U156" t="s">
        <v>36</v>
      </c>
      <c r="V156" t="s">
        <v>37</v>
      </c>
      <c r="W156" t="s">
        <v>40</v>
      </c>
      <c r="X156" t="s">
        <v>40</v>
      </c>
      <c r="Y156" t="s">
        <v>42</v>
      </c>
      <c r="Z156" t="s">
        <v>42</v>
      </c>
      <c r="AA156" t="s">
        <v>42</v>
      </c>
      <c r="AB156" t="s">
        <v>42</v>
      </c>
      <c r="AC156" t="s">
        <v>42</v>
      </c>
      <c r="AD156" t="s">
        <v>37</v>
      </c>
      <c r="AE156" t="s">
        <v>42</v>
      </c>
      <c r="AF156" t="s">
        <v>40</v>
      </c>
      <c r="AG156" t="s">
        <v>42</v>
      </c>
      <c r="AH156" t="s">
        <v>40</v>
      </c>
      <c r="AI156" t="s">
        <v>40</v>
      </c>
      <c r="AJ156" t="s">
        <v>43</v>
      </c>
      <c r="AK156" t="s">
        <v>54</v>
      </c>
    </row>
    <row r="157" spans="1:38" x14ac:dyDescent="0.25">
      <c r="A157">
        <v>181</v>
      </c>
      <c r="B157" s="1">
        <v>46070.6386458333</v>
      </c>
      <c r="C157" s="1">
        <v>46070.644432870402</v>
      </c>
      <c r="D157" t="s">
        <v>33</v>
      </c>
      <c r="F157" s="1"/>
      <c r="G157" t="s">
        <v>35</v>
      </c>
      <c r="H157" t="s">
        <v>251</v>
      </c>
      <c r="I157" t="s">
        <v>251</v>
      </c>
      <c r="J157" t="s">
        <v>251</v>
      </c>
      <c r="K157" t="s">
        <v>42</v>
      </c>
      <c r="L157" t="s">
        <v>42</v>
      </c>
      <c r="M157" t="s">
        <v>36</v>
      </c>
      <c r="O157" t="s">
        <v>52</v>
      </c>
      <c r="P157" t="s">
        <v>46</v>
      </c>
      <c r="Q157" t="s">
        <v>37</v>
      </c>
      <c r="R157" t="s">
        <v>37</v>
      </c>
      <c r="S157" t="s">
        <v>40</v>
      </c>
      <c r="T157" t="s">
        <v>36</v>
      </c>
      <c r="U157" t="s">
        <v>36</v>
      </c>
      <c r="V157" t="s">
        <v>37</v>
      </c>
      <c r="W157" t="s">
        <v>42</v>
      </c>
      <c r="X157" t="s">
        <v>40</v>
      </c>
      <c r="Y157" t="s">
        <v>42</v>
      </c>
      <c r="Z157" t="s">
        <v>36</v>
      </c>
      <c r="AA157" t="s">
        <v>36</v>
      </c>
      <c r="AB157" t="s">
        <v>36</v>
      </c>
      <c r="AC157" t="s">
        <v>42</v>
      </c>
      <c r="AD157" t="s">
        <v>40</v>
      </c>
      <c r="AE157" t="s">
        <v>42</v>
      </c>
      <c r="AF157" t="s">
        <v>36</v>
      </c>
      <c r="AG157" t="s">
        <v>37</v>
      </c>
      <c r="AH157" t="s">
        <v>37</v>
      </c>
      <c r="AI157" t="s">
        <v>41</v>
      </c>
      <c r="AJ157" t="s">
        <v>43</v>
      </c>
      <c r="AK157" t="s">
        <v>54</v>
      </c>
    </row>
    <row r="158" spans="1:38" x14ac:dyDescent="0.25">
      <c r="A158">
        <v>182</v>
      </c>
      <c r="B158" s="1">
        <v>46070.6632523148</v>
      </c>
      <c r="C158" s="1">
        <v>46070.667083333297</v>
      </c>
      <c r="D158" t="s">
        <v>33</v>
      </c>
      <c r="F158" s="1"/>
      <c r="G158" t="s">
        <v>35</v>
      </c>
      <c r="H158" t="s">
        <v>251</v>
      </c>
      <c r="I158" t="s">
        <v>251</v>
      </c>
      <c r="J158" t="s">
        <v>251</v>
      </c>
      <c r="K158" t="s">
        <v>41</v>
      </c>
      <c r="L158" t="s">
        <v>42</v>
      </c>
      <c r="M158" t="s">
        <v>36</v>
      </c>
      <c r="O158" t="s">
        <v>95</v>
      </c>
      <c r="P158" t="s">
        <v>70</v>
      </c>
      <c r="Q158" t="s">
        <v>37</v>
      </c>
      <c r="R158" t="s">
        <v>36</v>
      </c>
      <c r="S158" t="s">
        <v>42</v>
      </c>
      <c r="T158" t="s">
        <v>37</v>
      </c>
      <c r="U158" t="s">
        <v>41</v>
      </c>
      <c r="V158" t="s">
        <v>41</v>
      </c>
      <c r="W158" t="s">
        <v>41</v>
      </c>
      <c r="X158" t="s">
        <v>36</v>
      </c>
      <c r="Y158" t="s">
        <v>36</v>
      </c>
      <c r="Z158" t="s">
        <v>41</v>
      </c>
      <c r="AA158" t="s">
        <v>41</v>
      </c>
      <c r="AB158" t="s">
        <v>42</v>
      </c>
      <c r="AC158" t="s">
        <v>42</v>
      </c>
      <c r="AD158" t="s">
        <v>42</v>
      </c>
      <c r="AE158" t="s">
        <v>42</v>
      </c>
      <c r="AF158" t="s">
        <v>42</v>
      </c>
      <c r="AG158" t="s">
        <v>40</v>
      </c>
      <c r="AH158" t="s">
        <v>42</v>
      </c>
      <c r="AI158" t="s">
        <v>36</v>
      </c>
      <c r="AJ158" t="s">
        <v>57</v>
      </c>
      <c r="AK158" t="s">
        <v>47</v>
      </c>
    </row>
    <row r="159" spans="1:38" x14ac:dyDescent="0.25">
      <c r="A159">
        <v>183</v>
      </c>
      <c r="B159" s="1">
        <v>46070.670312499999</v>
      </c>
      <c r="C159" s="1">
        <v>46070.676076388903</v>
      </c>
      <c r="D159" t="s">
        <v>33</v>
      </c>
      <c r="F159" s="1"/>
      <c r="G159" t="s">
        <v>35</v>
      </c>
      <c r="H159" t="s">
        <v>251</v>
      </c>
      <c r="I159" t="s">
        <v>251</v>
      </c>
      <c r="J159" t="s">
        <v>251</v>
      </c>
      <c r="K159" t="s">
        <v>42</v>
      </c>
      <c r="L159" t="s">
        <v>42</v>
      </c>
      <c r="M159" t="s">
        <v>41</v>
      </c>
      <c r="N159" t="s">
        <v>153</v>
      </c>
      <c r="O159" t="s">
        <v>38</v>
      </c>
      <c r="P159" t="s">
        <v>39</v>
      </c>
      <c r="Q159" t="s">
        <v>42</v>
      </c>
      <c r="R159" t="s">
        <v>42</v>
      </c>
      <c r="S159" t="s">
        <v>36</v>
      </c>
      <c r="T159" t="s">
        <v>42</v>
      </c>
      <c r="U159" t="s">
        <v>36</v>
      </c>
      <c r="V159" t="s">
        <v>42</v>
      </c>
      <c r="W159" t="s">
        <v>42</v>
      </c>
      <c r="X159" t="s">
        <v>36</v>
      </c>
      <c r="Y159" t="s">
        <v>36</v>
      </c>
      <c r="Z159" t="s">
        <v>36</v>
      </c>
      <c r="AA159" t="s">
        <v>42</v>
      </c>
      <c r="AB159" t="s">
        <v>42</v>
      </c>
      <c r="AC159" t="s">
        <v>42</v>
      </c>
      <c r="AD159" t="s">
        <v>36</v>
      </c>
      <c r="AE159" t="s">
        <v>42</v>
      </c>
      <c r="AF159" t="s">
        <v>36</v>
      </c>
      <c r="AG159" t="s">
        <v>42</v>
      </c>
      <c r="AH159" t="s">
        <v>42</v>
      </c>
      <c r="AI159" t="s">
        <v>36</v>
      </c>
      <c r="AJ159" t="s">
        <v>43</v>
      </c>
      <c r="AK159" t="s">
        <v>66</v>
      </c>
    </row>
    <row r="160" spans="1:38" x14ac:dyDescent="0.25">
      <c r="A160">
        <v>184</v>
      </c>
      <c r="B160" s="1">
        <v>46070.687534722201</v>
      </c>
      <c r="C160" s="1">
        <v>46070.691423611097</v>
      </c>
      <c r="D160" t="s">
        <v>33</v>
      </c>
      <c r="F160" s="1"/>
      <c r="G160" t="s">
        <v>35</v>
      </c>
      <c r="H160" t="s">
        <v>251</v>
      </c>
      <c r="I160" t="s">
        <v>251</v>
      </c>
      <c r="J160" t="s">
        <v>251</v>
      </c>
      <c r="K160" t="s">
        <v>37</v>
      </c>
      <c r="L160" t="s">
        <v>37</v>
      </c>
      <c r="M160" t="s">
        <v>37</v>
      </c>
      <c r="N160" t="s">
        <v>154</v>
      </c>
      <c r="O160" t="s">
        <v>95</v>
      </c>
      <c r="P160" t="s">
        <v>49</v>
      </c>
      <c r="Q160" t="s">
        <v>37</v>
      </c>
      <c r="R160" t="s">
        <v>41</v>
      </c>
      <c r="S160" t="s">
        <v>37</v>
      </c>
      <c r="T160" t="s">
        <v>37</v>
      </c>
      <c r="U160" t="s">
        <v>36</v>
      </c>
      <c r="V160" t="s">
        <v>37</v>
      </c>
      <c r="W160" t="s">
        <v>37</v>
      </c>
      <c r="X160" t="s">
        <v>41</v>
      </c>
      <c r="Y160" t="s">
        <v>41</v>
      </c>
      <c r="Z160" t="s">
        <v>42</v>
      </c>
      <c r="AA160" t="s">
        <v>37</v>
      </c>
      <c r="AB160" t="s">
        <v>37</v>
      </c>
      <c r="AC160" t="s">
        <v>37</v>
      </c>
      <c r="AD160" t="s">
        <v>37</v>
      </c>
      <c r="AE160" t="s">
        <v>42</v>
      </c>
      <c r="AF160" t="s">
        <v>37</v>
      </c>
      <c r="AG160" t="s">
        <v>37</v>
      </c>
      <c r="AH160" t="s">
        <v>37</v>
      </c>
      <c r="AI160" t="s">
        <v>37</v>
      </c>
      <c r="AJ160" t="s">
        <v>57</v>
      </c>
      <c r="AK160" t="s">
        <v>47</v>
      </c>
      <c r="AL160" t="s">
        <v>155</v>
      </c>
    </row>
    <row r="161" spans="1:38" x14ac:dyDescent="0.25">
      <c r="A161">
        <v>185</v>
      </c>
      <c r="B161" s="1">
        <v>46070.687291666698</v>
      </c>
      <c r="C161" s="1">
        <v>46070.694444444402</v>
      </c>
      <c r="D161" t="s">
        <v>33</v>
      </c>
      <c r="F161" s="1"/>
      <c r="G161" t="s">
        <v>35</v>
      </c>
      <c r="H161" t="s">
        <v>251</v>
      </c>
      <c r="I161" t="s">
        <v>251</v>
      </c>
      <c r="J161" t="s">
        <v>251</v>
      </c>
      <c r="K161" t="s">
        <v>36</v>
      </c>
      <c r="L161" t="s">
        <v>41</v>
      </c>
      <c r="M161" t="s">
        <v>42</v>
      </c>
      <c r="O161" t="s">
        <v>48</v>
      </c>
      <c r="P161" t="s">
        <v>46</v>
      </c>
      <c r="Q161" t="s">
        <v>37</v>
      </c>
      <c r="R161" t="s">
        <v>36</v>
      </c>
      <c r="S161" t="s">
        <v>36</v>
      </c>
      <c r="T161" t="s">
        <v>37</v>
      </c>
      <c r="U161" t="s">
        <v>36</v>
      </c>
      <c r="V161" t="s">
        <v>37</v>
      </c>
      <c r="W161" t="s">
        <v>37</v>
      </c>
      <c r="X161" t="s">
        <v>42</v>
      </c>
      <c r="Y161" t="s">
        <v>37</v>
      </c>
      <c r="Z161" t="s">
        <v>36</v>
      </c>
      <c r="AA161" t="s">
        <v>37</v>
      </c>
      <c r="AB161" t="s">
        <v>37</v>
      </c>
      <c r="AC161" t="s">
        <v>37</v>
      </c>
      <c r="AD161" t="s">
        <v>42</v>
      </c>
      <c r="AE161" t="s">
        <v>37</v>
      </c>
      <c r="AF161" t="s">
        <v>37</v>
      </c>
      <c r="AG161" t="s">
        <v>37</v>
      </c>
      <c r="AH161" t="s">
        <v>37</v>
      </c>
      <c r="AI161" t="s">
        <v>36</v>
      </c>
      <c r="AJ161" t="s">
        <v>43</v>
      </c>
      <c r="AK161" t="s">
        <v>54</v>
      </c>
    </row>
    <row r="162" spans="1:38" x14ac:dyDescent="0.25">
      <c r="A162">
        <v>186</v>
      </c>
      <c r="B162" s="1">
        <v>46070.696724537003</v>
      </c>
      <c r="C162" s="1">
        <v>46070.700405092597</v>
      </c>
      <c r="D162" t="s">
        <v>33</v>
      </c>
      <c r="F162" s="1"/>
      <c r="G162" t="s">
        <v>35</v>
      </c>
      <c r="H162" t="s">
        <v>251</v>
      </c>
      <c r="I162" t="s">
        <v>251</v>
      </c>
      <c r="J162" t="s">
        <v>251</v>
      </c>
      <c r="K162" t="s">
        <v>40</v>
      </c>
      <c r="L162" t="s">
        <v>36</v>
      </c>
      <c r="M162" t="s">
        <v>42</v>
      </c>
      <c r="O162" t="s">
        <v>48</v>
      </c>
      <c r="P162" t="s">
        <v>39</v>
      </c>
      <c r="Q162" t="s">
        <v>42</v>
      </c>
      <c r="R162" t="s">
        <v>36</v>
      </c>
      <c r="S162" t="s">
        <v>36</v>
      </c>
      <c r="T162" t="s">
        <v>40</v>
      </c>
      <c r="U162" t="s">
        <v>41</v>
      </c>
      <c r="V162" t="s">
        <v>42</v>
      </c>
      <c r="W162" t="s">
        <v>40</v>
      </c>
      <c r="X162" t="s">
        <v>40</v>
      </c>
      <c r="Y162" t="s">
        <v>40</v>
      </c>
      <c r="Z162" t="s">
        <v>36</v>
      </c>
      <c r="AA162" t="s">
        <v>42</v>
      </c>
      <c r="AB162" t="s">
        <v>42</v>
      </c>
      <c r="AC162" t="s">
        <v>42</v>
      </c>
      <c r="AD162" t="s">
        <v>42</v>
      </c>
      <c r="AE162" t="s">
        <v>42</v>
      </c>
      <c r="AF162" t="s">
        <v>42</v>
      </c>
      <c r="AG162" t="s">
        <v>42</v>
      </c>
      <c r="AH162" t="s">
        <v>42</v>
      </c>
      <c r="AI162" t="s">
        <v>36</v>
      </c>
      <c r="AJ162" t="s">
        <v>43</v>
      </c>
      <c r="AK162" t="s">
        <v>50</v>
      </c>
    </row>
    <row r="163" spans="1:38" x14ac:dyDescent="0.25">
      <c r="A163">
        <v>187</v>
      </c>
      <c r="B163" s="1">
        <v>46070.6968865741</v>
      </c>
      <c r="C163" s="1">
        <v>46070.701307870397</v>
      </c>
      <c r="D163" t="s">
        <v>33</v>
      </c>
      <c r="F163" s="1"/>
      <c r="G163" t="s">
        <v>35</v>
      </c>
      <c r="H163" t="s">
        <v>251</v>
      </c>
      <c r="I163" t="s">
        <v>251</v>
      </c>
      <c r="J163" t="s">
        <v>251</v>
      </c>
      <c r="K163" t="s">
        <v>36</v>
      </c>
      <c r="L163" t="s">
        <v>42</v>
      </c>
      <c r="M163" t="s">
        <v>36</v>
      </c>
      <c r="O163" t="s">
        <v>48</v>
      </c>
      <c r="P163" t="s">
        <v>46</v>
      </c>
      <c r="Q163" t="s">
        <v>42</v>
      </c>
      <c r="R163" t="s">
        <v>42</v>
      </c>
      <c r="S163" t="s">
        <v>36</v>
      </c>
      <c r="T163" t="s">
        <v>36</v>
      </c>
      <c r="U163" t="s">
        <v>36</v>
      </c>
      <c r="V163" t="s">
        <v>42</v>
      </c>
      <c r="W163" t="s">
        <v>36</v>
      </c>
      <c r="X163" t="s">
        <v>42</v>
      </c>
      <c r="Y163" t="s">
        <v>42</v>
      </c>
      <c r="Z163" t="s">
        <v>42</v>
      </c>
      <c r="AA163" t="s">
        <v>42</v>
      </c>
      <c r="AB163" t="s">
        <v>42</v>
      </c>
      <c r="AC163" t="s">
        <v>42</v>
      </c>
      <c r="AD163" t="s">
        <v>36</v>
      </c>
      <c r="AE163" t="s">
        <v>37</v>
      </c>
      <c r="AF163" t="s">
        <v>42</v>
      </c>
      <c r="AG163" t="s">
        <v>37</v>
      </c>
      <c r="AH163" t="s">
        <v>42</v>
      </c>
      <c r="AI163" t="s">
        <v>42</v>
      </c>
      <c r="AJ163" t="s">
        <v>43</v>
      </c>
      <c r="AK163" t="s">
        <v>54</v>
      </c>
    </row>
    <row r="164" spans="1:38" x14ac:dyDescent="0.25">
      <c r="A164">
        <v>189</v>
      </c>
      <c r="B164" s="1">
        <v>46070.696678240703</v>
      </c>
      <c r="C164" s="1">
        <v>46070.703645833302</v>
      </c>
      <c r="D164" t="s">
        <v>33</v>
      </c>
      <c r="F164" s="1"/>
      <c r="G164" t="s">
        <v>35</v>
      </c>
      <c r="H164" t="s">
        <v>251</v>
      </c>
      <c r="I164" t="s">
        <v>251</v>
      </c>
      <c r="J164" t="s">
        <v>251</v>
      </c>
      <c r="K164" t="s">
        <v>41</v>
      </c>
      <c r="L164" t="s">
        <v>41</v>
      </c>
      <c r="M164" t="s">
        <v>36</v>
      </c>
      <c r="N164" t="s">
        <v>156</v>
      </c>
      <c r="O164" t="s">
        <v>38</v>
      </c>
      <c r="P164" t="s">
        <v>46</v>
      </c>
      <c r="Q164" t="s">
        <v>40</v>
      </c>
      <c r="R164" t="s">
        <v>36</v>
      </c>
      <c r="S164" t="s">
        <v>42</v>
      </c>
      <c r="T164" t="s">
        <v>42</v>
      </c>
      <c r="U164" t="s">
        <v>37</v>
      </c>
      <c r="V164" t="s">
        <v>37</v>
      </c>
      <c r="W164" t="s">
        <v>42</v>
      </c>
      <c r="X164" t="s">
        <v>36</v>
      </c>
      <c r="Y164" t="s">
        <v>37</v>
      </c>
      <c r="Z164" t="s">
        <v>40</v>
      </c>
      <c r="AA164" t="s">
        <v>37</v>
      </c>
      <c r="AB164" t="s">
        <v>37</v>
      </c>
      <c r="AC164" t="s">
        <v>37</v>
      </c>
      <c r="AD164" t="s">
        <v>40</v>
      </c>
      <c r="AE164" t="s">
        <v>42</v>
      </c>
      <c r="AF164" t="s">
        <v>36</v>
      </c>
      <c r="AG164" t="s">
        <v>42</v>
      </c>
      <c r="AH164" t="s">
        <v>37</v>
      </c>
      <c r="AI164" t="s">
        <v>37</v>
      </c>
      <c r="AJ164" t="s">
        <v>43</v>
      </c>
      <c r="AK164" t="s">
        <v>54</v>
      </c>
    </row>
    <row r="165" spans="1:38" x14ac:dyDescent="0.25">
      <c r="A165">
        <v>190</v>
      </c>
      <c r="B165" s="1">
        <v>46070.698622685202</v>
      </c>
      <c r="C165" s="1">
        <v>46070.706863425898</v>
      </c>
      <c r="D165" t="s">
        <v>33</v>
      </c>
      <c r="F165" s="1"/>
      <c r="G165" t="s">
        <v>35</v>
      </c>
      <c r="H165" t="s">
        <v>251</v>
      </c>
      <c r="I165" t="s">
        <v>251</v>
      </c>
      <c r="J165" t="s">
        <v>251</v>
      </c>
      <c r="K165" t="s">
        <v>36</v>
      </c>
      <c r="L165" t="s">
        <v>42</v>
      </c>
      <c r="M165" t="s">
        <v>36</v>
      </c>
      <c r="N165" t="s">
        <v>157</v>
      </c>
      <c r="O165" t="s">
        <v>38</v>
      </c>
      <c r="P165" t="s">
        <v>39</v>
      </c>
      <c r="Q165" t="s">
        <v>42</v>
      </c>
      <c r="R165" t="s">
        <v>42</v>
      </c>
      <c r="S165" t="s">
        <v>36</v>
      </c>
      <c r="T165" t="s">
        <v>42</v>
      </c>
      <c r="U165" t="s">
        <v>41</v>
      </c>
      <c r="V165" t="s">
        <v>42</v>
      </c>
      <c r="W165" t="s">
        <v>36</v>
      </c>
      <c r="X165" t="s">
        <v>42</v>
      </c>
      <c r="Y165" t="s">
        <v>42</v>
      </c>
      <c r="Z165" t="s">
        <v>36</v>
      </c>
      <c r="AA165" t="s">
        <v>37</v>
      </c>
      <c r="AB165" t="s">
        <v>37</v>
      </c>
      <c r="AC165" t="s">
        <v>37</v>
      </c>
      <c r="AD165" t="s">
        <v>36</v>
      </c>
      <c r="AE165" t="s">
        <v>42</v>
      </c>
      <c r="AF165" t="s">
        <v>42</v>
      </c>
      <c r="AG165" t="s">
        <v>42</v>
      </c>
      <c r="AH165" t="s">
        <v>40</v>
      </c>
      <c r="AI165" t="s">
        <v>41</v>
      </c>
      <c r="AJ165" t="s">
        <v>53</v>
      </c>
      <c r="AK165" t="s">
        <v>50</v>
      </c>
    </row>
    <row r="166" spans="1:38" x14ac:dyDescent="0.25">
      <c r="A166">
        <v>191</v>
      </c>
      <c r="B166" s="1">
        <v>46070.707789351902</v>
      </c>
      <c r="C166" s="1">
        <v>46070.712071759299</v>
      </c>
      <c r="D166" t="s">
        <v>33</v>
      </c>
      <c r="F166" s="1"/>
      <c r="G166" t="s">
        <v>35</v>
      </c>
      <c r="H166" t="s">
        <v>251</v>
      </c>
      <c r="I166" t="s">
        <v>251</v>
      </c>
      <c r="J166" t="s">
        <v>251</v>
      </c>
      <c r="K166" t="s">
        <v>36</v>
      </c>
      <c r="L166" t="s">
        <v>42</v>
      </c>
      <c r="M166" t="s">
        <v>40</v>
      </c>
      <c r="O166" t="s">
        <v>48</v>
      </c>
      <c r="P166" t="s">
        <v>46</v>
      </c>
      <c r="Q166" t="s">
        <v>40</v>
      </c>
      <c r="R166" t="s">
        <v>42</v>
      </c>
      <c r="S166" t="s">
        <v>41</v>
      </c>
      <c r="T166" t="s">
        <v>42</v>
      </c>
      <c r="U166" t="s">
        <v>40</v>
      </c>
      <c r="V166" t="s">
        <v>42</v>
      </c>
      <c r="W166" t="s">
        <v>36</v>
      </c>
      <c r="X166" t="s">
        <v>37</v>
      </c>
      <c r="Y166" t="s">
        <v>37</v>
      </c>
      <c r="Z166" t="s">
        <v>37</v>
      </c>
      <c r="AA166" t="s">
        <v>37</v>
      </c>
      <c r="AB166" t="s">
        <v>37</v>
      </c>
      <c r="AC166" t="s">
        <v>42</v>
      </c>
      <c r="AD166" t="s">
        <v>42</v>
      </c>
      <c r="AE166" t="s">
        <v>40</v>
      </c>
      <c r="AF166" t="s">
        <v>41</v>
      </c>
      <c r="AG166" t="s">
        <v>37</v>
      </c>
      <c r="AH166" t="s">
        <v>42</v>
      </c>
      <c r="AI166" t="s">
        <v>42</v>
      </c>
      <c r="AJ166" t="s">
        <v>53</v>
      </c>
      <c r="AK166" t="s">
        <v>66</v>
      </c>
    </row>
    <row r="167" spans="1:38" x14ac:dyDescent="0.25">
      <c r="A167">
        <v>192</v>
      </c>
      <c r="B167" s="1">
        <v>46070.707870370403</v>
      </c>
      <c r="C167" s="1">
        <v>46070.720150462999</v>
      </c>
      <c r="D167" t="s">
        <v>33</v>
      </c>
      <c r="F167" s="1"/>
      <c r="G167" t="s">
        <v>35</v>
      </c>
      <c r="H167" t="s">
        <v>251</v>
      </c>
      <c r="I167" t="s">
        <v>251</v>
      </c>
      <c r="J167" t="s">
        <v>251</v>
      </c>
      <c r="K167" t="s">
        <v>36</v>
      </c>
      <c r="L167" t="s">
        <v>42</v>
      </c>
      <c r="M167" t="s">
        <v>36</v>
      </c>
      <c r="N167" t="s">
        <v>158</v>
      </c>
      <c r="O167" t="s">
        <v>84</v>
      </c>
      <c r="P167" t="s">
        <v>92</v>
      </c>
      <c r="Q167" t="s">
        <v>42</v>
      </c>
      <c r="R167" t="s">
        <v>40</v>
      </c>
      <c r="S167" t="s">
        <v>40</v>
      </c>
      <c r="T167" t="s">
        <v>42</v>
      </c>
      <c r="U167" t="s">
        <v>36</v>
      </c>
      <c r="V167" t="s">
        <v>42</v>
      </c>
      <c r="W167" t="s">
        <v>36</v>
      </c>
      <c r="X167" t="s">
        <v>40</v>
      </c>
      <c r="Y167" t="s">
        <v>40</v>
      </c>
      <c r="Z167" t="s">
        <v>36</v>
      </c>
      <c r="AA167" t="s">
        <v>37</v>
      </c>
      <c r="AB167" t="s">
        <v>42</v>
      </c>
      <c r="AC167" t="s">
        <v>37</v>
      </c>
      <c r="AD167" t="s">
        <v>42</v>
      </c>
      <c r="AE167" t="s">
        <v>42</v>
      </c>
      <c r="AF167" t="s">
        <v>40</v>
      </c>
      <c r="AG167" t="s">
        <v>42</v>
      </c>
      <c r="AH167" t="s">
        <v>42</v>
      </c>
      <c r="AI167" t="s">
        <v>42</v>
      </c>
      <c r="AJ167" t="s">
        <v>43</v>
      </c>
      <c r="AK167" t="s">
        <v>50</v>
      </c>
    </row>
    <row r="168" spans="1:38" x14ac:dyDescent="0.25">
      <c r="A168">
        <v>193</v>
      </c>
      <c r="B168" s="1">
        <v>46070.720208333303</v>
      </c>
      <c r="C168" s="1">
        <v>46070.725312499999</v>
      </c>
      <c r="D168" t="s">
        <v>33</v>
      </c>
      <c r="F168" s="1"/>
      <c r="G168" t="s">
        <v>35</v>
      </c>
      <c r="H168" t="s">
        <v>251</v>
      </c>
      <c r="I168" t="s">
        <v>251</v>
      </c>
      <c r="J168" t="s">
        <v>251</v>
      </c>
      <c r="K168" t="s">
        <v>36</v>
      </c>
      <c r="L168" t="s">
        <v>42</v>
      </c>
      <c r="M168" t="s">
        <v>36</v>
      </c>
      <c r="O168" t="s">
        <v>48</v>
      </c>
      <c r="P168" t="s">
        <v>49</v>
      </c>
      <c r="Q168" t="s">
        <v>37</v>
      </c>
      <c r="R168" t="s">
        <v>36</v>
      </c>
      <c r="S168" t="s">
        <v>40</v>
      </c>
      <c r="T168" t="s">
        <v>42</v>
      </c>
      <c r="U168" t="s">
        <v>41</v>
      </c>
      <c r="V168" t="s">
        <v>37</v>
      </c>
      <c r="W168" t="s">
        <v>41</v>
      </c>
      <c r="X168" t="s">
        <v>40</v>
      </c>
      <c r="Y168" t="s">
        <v>37</v>
      </c>
      <c r="Z168" t="s">
        <v>37</v>
      </c>
      <c r="AA168" t="s">
        <v>37</v>
      </c>
      <c r="AB168" t="s">
        <v>37</v>
      </c>
      <c r="AC168" t="s">
        <v>37</v>
      </c>
      <c r="AD168" t="s">
        <v>37</v>
      </c>
      <c r="AE168" t="s">
        <v>37</v>
      </c>
      <c r="AF168" t="s">
        <v>40</v>
      </c>
      <c r="AG168" t="s">
        <v>37</v>
      </c>
      <c r="AH168" t="s">
        <v>36</v>
      </c>
      <c r="AI168" t="s">
        <v>42</v>
      </c>
      <c r="AJ168" t="s">
        <v>43</v>
      </c>
      <c r="AK168" t="s">
        <v>47</v>
      </c>
      <c r="AL168" t="s">
        <v>159</v>
      </c>
    </row>
    <row r="169" spans="1:38" x14ac:dyDescent="0.25">
      <c r="A169">
        <v>194</v>
      </c>
      <c r="B169" s="1">
        <v>46070.725057870397</v>
      </c>
      <c r="C169" s="1">
        <v>46070.7327546296</v>
      </c>
      <c r="D169" t="s">
        <v>33</v>
      </c>
      <c r="F169" s="1"/>
      <c r="G169" t="s">
        <v>35</v>
      </c>
      <c r="H169" t="s">
        <v>251</v>
      </c>
      <c r="I169" t="s">
        <v>251</v>
      </c>
      <c r="J169" t="s">
        <v>251</v>
      </c>
      <c r="K169" t="s">
        <v>36</v>
      </c>
      <c r="L169" t="s">
        <v>37</v>
      </c>
      <c r="M169" t="s">
        <v>42</v>
      </c>
      <c r="O169" t="s">
        <v>38</v>
      </c>
      <c r="P169" t="s">
        <v>39</v>
      </c>
      <c r="Q169" t="s">
        <v>42</v>
      </c>
      <c r="R169" t="s">
        <v>41</v>
      </c>
      <c r="S169" t="s">
        <v>36</v>
      </c>
      <c r="T169" t="s">
        <v>37</v>
      </c>
      <c r="U169" t="s">
        <v>42</v>
      </c>
      <c r="V169" t="s">
        <v>37</v>
      </c>
      <c r="W169" t="s">
        <v>36</v>
      </c>
      <c r="X169" t="s">
        <v>41</v>
      </c>
      <c r="Y169" t="s">
        <v>41</v>
      </c>
      <c r="Z169" t="s">
        <v>36</v>
      </c>
      <c r="AA169" t="s">
        <v>37</v>
      </c>
      <c r="AB169" t="s">
        <v>37</v>
      </c>
      <c r="AC169" t="s">
        <v>37</v>
      </c>
      <c r="AD169" t="s">
        <v>37</v>
      </c>
      <c r="AE169" t="s">
        <v>37</v>
      </c>
      <c r="AF169" t="s">
        <v>42</v>
      </c>
      <c r="AG169" t="s">
        <v>36</v>
      </c>
      <c r="AH169" t="s">
        <v>37</v>
      </c>
      <c r="AI169" t="s">
        <v>37</v>
      </c>
      <c r="AJ169" t="s">
        <v>43</v>
      </c>
      <c r="AK169" t="s">
        <v>66</v>
      </c>
    </row>
    <row r="170" spans="1:38" x14ac:dyDescent="0.25">
      <c r="A170">
        <v>195</v>
      </c>
      <c r="B170" s="1">
        <v>46070.726041666698</v>
      </c>
      <c r="C170" s="1">
        <v>46070.733645833301</v>
      </c>
      <c r="D170" t="s">
        <v>33</v>
      </c>
      <c r="F170" s="1"/>
      <c r="G170" t="s">
        <v>35</v>
      </c>
      <c r="H170" t="s">
        <v>251</v>
      </c>
      <c r="I170" t="s">
        <v>251</v>
      </c>
      <c r="J170" t="s">
        <v>251</v>
      </c>
      <c r="K170" t="s">
        <v>41</v>
      </c>
      <c r="L170" t="s">
        <v>36</v>
      </c>
      <c r="M170" t="s">
        <v>41</v>
      </c>
      <c r="O170" t="s">
        <v>52</v>
      </c>
      <c r="P170" t="s">
        <v>46</v>
      </c>
      <c r="Q170" t="s">
        <v>42</v>
      </c>
      <c r="R170" t="s">
        <v>42</v>
      </c>
      <c r="S170" t="s">
        <v>37</v>
      </c>
      <c r="T170" t="s">
        <v>42</v>
      </c>
      <c r="U170" t="s">
        <v>41</v>
      </c>
      <c r="V170" t="s">
        <v>37</v>
      </c>
      <c r="W170" t="s">
        <v>42</v>
      </c>
      <c r="X170" t="s">
        <v>42</v>
      </c>
      <c r="Y170" t="s">
        <v>42</v>
      </c>
      <c r="Z170" t="s">
        <v>37</v>
      </c>
      <c r="AA170" t="s">
        <v>42</v>
      </c>
      <c r="AB170" t="s">
        <v>42</v>
      </c>
      <c r="AC170" t="s">
        <v>37</v>
      </c>
      <c r="AD170" t="s">
        <v>37</v>
      </c>
      <c r="AE170" t="s">
        <v>42</v>
      </c>
      <c r="AF170" t="s">
        <v>36</v>
      </c>
      <c r="AG170" t="s">
        <v>37</v>
      </c>
      <c r="AH170" t="s">
        <v>42</v>
      </c>
      <c r="AI170" t="s">
        <v>41</v>
      </c>
      <c r="AJ170" t="s">
        <v>53</v>
      </c>
      <c r="AK170" t="s">
        <v>54</v>
      </c>
    </row>
    <row r="171" spans="1:38" x14ac:dyDescent="0.25">
      <c r="A171">
        <v>196</v>
      </c>
      <c r="B171" s="1">
        <v>46070.7270138889</v>
      </c>
      <c r="C171" s="1">
        <v>46070.7347800926</v>
      </c>
      <c r="D171" t="s">
        <v>33</v>
      </c>
      <c r="F171" s="1"/>
      <c r="G171" t="s">
        <v>35</v>
      </c>
      <c r="H171" t="s">
        <v>251</v>
      </c>
      <c r="I171" t="s">
        <v>251</v>
      </c>
      <c r="J171" t="s">
        <v>251</v>
      </c>
      <c r="K171" t="s">
        <v>41</v>
      </c>
      <c r="L171" t="s">
        <v>36</v>
      </c>
      <c r="M171" t="s">
        <v>36</v>
      </c>
      <c r="O171" t="s">
        <v>48</v>
      </c>
      <c r="P171" t="s">
        <v>46</v>
      </c>
      <c r="Q171" t="s">
        <v>37</v>
      </c>
      <c r="R171" t="s">
        <v>42</v>
      </c>
      <c r="S171" t="s">
        <v>42</v>
      </c>
      <c r="T171" t="s">
        <v>42</v>
      </c>
      <c r="U171" t="s">
        <v>41</v>
      </c>
      <c r="V171" t="s">
        <v>42</v>
      </c>
      <c r="W171" t="s">
        <v>36</v>
      </c>
      <c r="X171" t="s">
        <v>40</v>
      </c>
      <c r="Y171" t="s">
        <v>36</v>
      </c>
      <c r="Z171" t="s">
        <v>40</v>
      </c>
      <c r="AA171" t="s">
        <v>42</v>
      </c>
      <c r="AB171" t="s">
        <v>37</v>
      </c>
      <c r="AC171" t="s">
        <v>36</v>
      </c>
      <c r="AD171" t="s">
        <v>40</v>
      </c>
      <c r="AE171" t="s">
        <v>37</v>
      </c>
      <c r="AF171" t="s">
        <v>42</v>
      </c>
      <c r="AG171" t="s">
        <v>37</v>
      </c>
      <c r="AH171" t="s">
        <v>42</v>
      </c>
      <c r="AI171" t="s">
        <v>37</v>
      </c>
      <c r="AJ171" t="s">
        <v>43</v>
      </c>
      <c r="AK171" t="s">
        <v>66</v>
      </c>
    </row>
    <row r="172" spans="1:38" x14ac:dyDescent="0.25">
      <c r="A172">
        <v>197</v>
      </c>
      <c r="B172" s="1">
        <v>46070.727881944404</v>
      </c>
      <c r="C172" s="1">
        <v>46070.734965277799</v>
      </c>
      <c r="D172" t="s">
        <v>33</v>
      </c>
      <c r="F172" s="1"/>
      <c r="G172" t="s">
        <v>35</v>
      </c>
      <c r="H172" t="s">
        <v>251</v>
      </c>
      <c r="I172" t="s">
        <v>251</v>
      </c>
      <c r="J172" t="s">
        <v>251</v>
      </c>
      <c r="K172" t="s">
        <v>41</v>
      </c>
      <c r="L172" t="s">
        <v>36</v>
      </c>
      <c r="M172" t="s">
        <v>41</v>
      </c>
      <c r="N172" t="s">
        <v>57</v>
      </c>
      <c r="O172" t="s">
        <v>38</v>
      </c>
      <c r="P172" t="s">
        <v>49</v>
      </c>
      <c r="Q172" t="s">
        <v>42</v>
      </c>
      <c r="R172" t="s">
        <v>36</v>
      </c>
      <c r="S172" t="s">
        <v>36</v>
      </c>
      <c r="T172" t="s">
        <v>42</v>
      </c>
      <c r="U172" t="s">
        <v>41</v>
      </c>
      <c r="V172" t="s">
        <v>37</v>
      </c>
      <c r="W172" t="s">
        <v>36</v>
      </c>
      <c r="X172" t="s">
        <v>36</v>
      </c>
      <c r="Y172" t="s">
        <v>42</v>
      </c>
      <c r="Z172" t="s">
        <v>42</v>
      </c>
      <c r="AA172" t="s">
        <v>42</v>
      </c>
      <c r="AB172" t="s">
        <v>42</v>
      </c>
      <c r="AC172" t="s">
        <v>42</v>
      </c>
      <c r="AD172" t="s">
        <v>42</v>
      </c>
      <c r="AE172" t="s">
        <v>37</v>
      </c>
      <c r="AF172" t="s">
        <v>42</v>
      </c>
      <c r="AG172" t="s">
        <v>42</v>
      </c>
      <c r="AH172" t="s">
        <v>42</v>
      </c>
      <c r="AI172" t="s">
        <v>42</v>
      </c>
      <c r="AJ172" t="s">
        <v>43</v>
      </c>
      <c r="AK172" t="s">
        <v>66</v>
      </c>
    </row>
    <row r="173" spans="1:38" x14ac:dyDescent="0.25">
      <c r="A173">
        <v>198</v>
      </c>
      <c r="B173" s="1">
        <v>46070.728738425903</v>
      </c>
      <c r="C173" s="1">
        <v>46070.737696759301</v>
      </c>
      <c r="D173" t="s">
        <v>33</v>
      </c>
      <c r="F173" s="1"/>
      <c r="G173" t="s">
        <v>35</v>
      </c>
      <c r="H173" t="s">
        <v>251</v>
      </c>
      <c r="I173" t="s">
        <v>251</v>
      </c>
      <c r="J173" t="s">
        <v>251</v>
      </c>
      <c r="K173" t="s">
        <v>41</v>
      </c>
      <c r="L173" t="s">
        <v>40</v>
      </c>
      <c r="M173" t="s">
        <v>41</v>
      </c>
      <c r="O173" t="s">
        <v>64</v>
      </c>
      <c r="P173" t="s">
        <v>39</v>
      </c>
      <c r="Q173" t="s">
        <v>40</v>
      </c>
      <c r="R173" t="s">
        <v>36</v>
      </c>
      <c r="S173" t="s">
        <v>36</v>
      </c>
      <c r="T173" t="s">
        <v>40</v>
      </c>
      <c r="U173" t="s">
        <v>42</v>
      </c>
      <c r="V173" t="s">
        <v>37</v>
      </c>
      <c r="W173" t="s">
        <v>40</v>
      </c>
      <c r="X173" t="s">
        <v>36</v>
      </c>
      <c r="Y173" t="s">
        <v>36</v>
      </c>
      <c r="Z173" t="s">
        <v>36</v>
      </c>
      <c r="AA173" t="s">
        <v>42</v>
      </c>
      <c r="AB173" t="s">
        <v>42</v>
      </c>
      <c r="AC173" t="s">
        <v>37</v>
      </c>
      <c r="AD173" t="s">
        <v>42</v>
      </c>
      <c r="AE173" t="s">
        <v>40</v>
      </c>
      <c r="AF173" t="s">
        <v>40</v>
      </c>
      <c r="AG173" t="s">
        <v>40</v>
      </c>
      <c r="AH173" t="s">
        <v>42</v>
      </c>
      <c r="AI173" t="s">
        <v>42</v>
      </c>
      <c r="AJ173" t="s">
        <v>53</v>
      </c>
      <c r="AK173" t="s">
        <v>44</v>
      </c>
    </row>
    <row r="174" spans="1:38" x14ac:dyDescent="0.25">
      <c r="A174">
        <v>199</v>
      </c>
      <c r="B174" s="1">
        <v>46070.735104166699</v>
      </c>
      <c r="C174" s="1">
        <v>46070.738969907397</v>
      </c>
      <c r="D174" t="s">
        <v>33</v>
      </c>
      <c r="F174" s="1"/>
      <c r="G174" t="s">
        <v>35</v>
      </c>
      <c r="H174" t="s">
        <v>251</v>
      </c>
      <c r="I174" t="s">
        <v>251</v>
      </c>
      <c r="J174" t="s">
        <v>251</v>
      </c>
      <c r="K174" t="s">
        <v>42</v>
      </c>
      <c r="L174" t="s">
        <v>36</v>
      </c>
      <c r="M174" t="s">
        <v>36</v>
      </c>
      <c r="O174" t="s">
        <v>38</v>
      </c>
      <c r="P174" t="s">
        <v>39</v>
      </c>
      <c r="Q174" t="s">
        <v>37</v>
      </c>
      <c r="R174" t="s">
        <v>36</v>
      </c>
      <c r="S174" t="s">
        <v>41</v>
      </c>
      <c r="T174" t="s">
        <v>41</v>
      </c>
      <c r="U174" t="s">
        <v>41</v>
      </c>
      <c r="V174" t="s">
        <v>36</v>
      </c>
      <c r="W174" t="s">
        <v>42</v>
      </c>
      <c r="X174" t="s">
        <v>36</v>
      </c>
      <c r="Y174" t="s">
        <v>42</v>
      </c>
      <c r="Z174" t="s">
        <v>36</v>
      </c>
      <c r="AA174" t="s">
        <v>37</v>
      </c>
      <c r="AB174" t="s">
        <v>37</v>
      </c>
      <c r="AC174" t="s">
        <v>36</v>
      </c>
      <c r="AD174" t="s">
        <v>41</v>
      </c>
      <c r="AE174" t="s">
        <v>37</v>
      </c>
      <c r="AF174" t="s">
        <v>36</v>
      </c>
      <c r="AG174" t="s">
        <v>37</v>
      </c>
      <c r="AH174" t="s">
        <v>40</v>
      </c>
      <c r="AI174" t="s">
        <v>37</v>
      </c>
      <c r="AJ174" t="s">
        <v>43</v>
      </c>
      <c r="AK174" t="s">
        <v>47</v>
      </c>
    </row>
    <row r="175" spans="1:38" x14ac:dyDescent="0.25">
      <c r="A175">
        <v>200</v>
      </c>
      <c r="B175" s="1">
        <v>46070.741979166698</v>
      </c>
      <c r="C175" s="1">
        <v>46070.7499074074</v>
      </c>
      <c r="D175" t="s">
        <v>33</v>
      </c>
      <c r="F175" s="1"/>
      <c r="G175" t="s">
        <v>35</v>
      </c>
      <c r="H175" t="s">
        <v>251</v>
      </c>
      <c r="I175" t="s">
        <v>251</v>
      </c>
      <c r="J175" t="s">
        <v>251</v>
      </c>
      <c r="K175" t="s">
        <v>42</v>
      </c>
      <c r="L175" t="s">
        <v>37</v>
      </c>
      <c r="M175" t="s">
        <v>37</v>
      </c>
      <c r="N175" t="s">
        <v>160</v>
      </c>
      <c r="O175" t="s">
        <v>38</v>
      </c>
      <c r="P175" t="s">
        <v>49</v>
      </c>
      <c r="Q175" t="s">
        <v>37</v>
      </c>
      <c r="R175" t="s">
        <v>36</v>
      </c>
      <c r="S175" t="s">
        <v>37</v>
      </c>
      <c r="T175" t="s">
        <v>37</v>
      </c>
      <c r="U175" t="s">
        <v>37</v>
      </c>
      <c r="V175" t="s">
        <v>37</v>
      </c>
      <c r="W175" t="s">
        <v>37</v>
      </c>
      <c r="X175" t="s">
        <v>36</v>
      </c>
      <c r="Y175" t="s">
        <v>40</v>
      </c>
      <c r="Z175" t="s">
        <v>37</v>
      </c>
      <c r="AA175" t="s">
        <v>37</v>
      </c>
      <c r="AB175" t="s">
        <v>37</v>
      </c>
      <c r="AC175" t="s">
        <v>37</v>
      </c>
      <c r="AD175" t="s">
        <v>37</v>
      </c>
      <c r="AE175" t="s">
        <v>37</v>
      </c>
      <c r="AF175" t="s">
        <v>37</v>
      </c>
      <c r="AG175" t="s">
        <v>37</v>
      </c>
      <c r="AH175" t="s">
        <v>37</v>
      </c>
      <c r="AI175" t="s">
        <v>37</v>
      </c>
      <c r="AJ175" t="s">
        <v>57</v>
      </c>
      <c r="AK175" t="s">
        <v>50</v>
      </c>
    </row>
    <row r="176" spans="1:38" x14ac:dyDescent="0.25">
      <c r="A176">
        <v>201</v>
      </c>
      <c r="B176" s="1">
        <v>46070.747094907398</v>
      </c>
      <c r="C176" s="1">
        <v>46070.752685185202</v>
      </c>
      <c r="D176" t="s">
        <v>33</v>
      </c>
      <c r="F176" s="1"/>
      <c r="G176" t="s">
        <v>35</v>
      </c>
      <c r="H176" t="s">
        <v>251</v>
      </c>
      <c r="I176" t="s">
        <v>251</v>
      </c>
      <c r="J176" t="s">
        <v>251</v>
      </c>
      <c r="K176" t="s">
        <v>36</v>
      </c>
      <c r="L176" t="s">
        <v>36</v>
      </c>
      <c r="M176" t="s">
        <v>40</v>
      </c>
      <c r="N176" t="s">
        <v>161</v>
      </c>
      <c r="O176" t="s">
        <v>38</v>
      </c>
      <c r="P176" t="s">
        <v>39</v>
      </c>
      <c r="Q176" t="s">
        <v>42</v>
      </c>
      <c r="R176" t="s">
        <v>36</v>
      </c>
      <c r="S176" t="s">
        <v>40</v>
      </c>
      <c r="T176" t="s">
        <v>36</v>
      </c>
      <c r="U176" t="s">
        <v>42</v>
      </c>
      <c r="V176" t="s">
        <v>37</v>
      </c>
      <c r="W176" t="s">
        <v>42</v>
      </c>
      <c r="X176" t="s">
        <v>40</v>
      </c>
      <c r="Y176" t="s">
        <v>36</v>
      </c>
      <c r="Z176" t="s">
        <v>41</v>
      </c>
      <c r="AA176" t="s">
        <v>42</v>
      </c>
      <c r="AB176" t="s">
        <v>36</v>
      </c>
      <c r="AC176" t="s">
        <v>42</v>
      </c>
      <c r="AD176" t="s">
        <v>37</v>
      </c>
      <c r="AE176" t="s">
        <v>37</v>
      </c>
      <c r="AF176" t="s">
        <v>42</v>
      </c>
      <c r="AG176" t="s">
        <v>37</v>
      </c>
      <c r="AH176" t="s">
        <v>37</v>
      </c>
      <c r="AI176" t="s">
        <v>42</v>
      </c>
      <c r="AJ176" t="s">
        <v>53</v>
      </c>
      <c r="AK176" t="s">
        <v>66</v>
      </c>
      <c r="AL176" t="s">
        <v>162</v>
      </c>
    </row>
    <row r="177" spans="1:38" x14ac:dyDescent="0.25">
      <c r="A177">
        <v>203</v>
      </c>
      <c r="B177" s="1">
        <v>46070.769409722197</v>
      </c>
      <c r="C177" s="1">
        <v>46070.777858796297</v>
      </c>
      <c r="D177" t="s">
        <v>33</v>
      </c>
      <c r="F177" s="1"/>
      <c r="G177" t="s">
        <v>35</v>
      </c>
      <c r="H177" t="s">
        <v>251</v>
      </c>
      <c r="I177" t="s">
        <v>251</v>
      </c>
      <c r="J177" t="s">
        <v>251</v>
      </c>
      <c r="K177" t="s">
        <v>41</v>
      </c>
      <c r="L177" t="s">
        <v>36</v>
      </c>
      <c r="M177" t="s">
        <v>41</v>
      </c>
      <c r="O177" t="s">
        <v>38</v>
      </c>
      <c r="P177" t="s">
        <v>39</v>
      </c>
      <c r="Q177" t="s">
        <v>37</v>
      </c>
      <c r="R177" t="s">
        <v>42</v>
      </c>
      <c r="S177" t="s">
        <v>42</v>
      </c>
      <c r="T177" t="s">
        <v>36</v>
      </c>
      <c r="U177" t="s">
        <v>41</v>
      </c>
      <c r="V177" t="s">
        <v>37</v>
      </c>
      <c r="W177" t="s">
        <v>41</v>
      </c>
      <c r="X177" t="s">
        <v>42</v>
      </c>
      <c r="Y177" t="s">
        <v>42</v>
      </c>
      <c r="Z177" t="s">
        <v>40</v>
      </c>
      <c r="AA177" t="s">
        <v>42</v>
      </c>
      <c r="AB177" t="s">
        <v>42</v>
      </c>
      <c r="AC177" t="s">
        <v>40</v>
      </c>
      <c r="AD177" t="s">
        <v>40</v>
      </c>
      <c r="AE177" t="s">
        <v>42</v>
      </c>
      <c r="AF177" t="s">
        <v>36</v>
      </c>
      <c r="AG177" t="s">
        <v>42</v>
      </c>
      <c r="AH177" t="s">
        <v>42</v>
      </c>
      <c r="AI177" t="s">
        <v>36</v>
      </c>
      <c r="AJ177" t="s">
        <v>43</v>
      </c>
      <c r="AK177" t="s">
        <v>47</v>
      </c>
    </row>
    <row r="178" spans="1:38" x14ac:dyDescent="0.25">
      <c r="A178">
        <v>204</v>
      </c>
      <c r="B178" s="1">
        <v>46070.778796296298</v>
      </c>
      <c r="C178" s="1">
        <v>46070.782858796301</v>
      </c>
      <c r="D178" t="s">
        <v>33</v>
      </c>
      <c r="F178" s="1"/>
      <c r="G178" t="s">
        <v>35</v>
      </c>
      <c r="H178" t="s">
        <v>251</v>
      </c>
      <c r="I178" t="s">
        <v>251</v>
      </c>
      <c r="J178" t="s">
        <v>251</v>
      </c>
      <c r="K178" t="s">
        <v>42</v>
      </c>
      <c r="L178" t="s">
        <v>37</v>
      </c>
      <c r="M178" t="s">
        <v>40</v>
      </c>
      <c r="N178" t="s">
        <v>163</v>
      </c>
      <c r="O178" t="s">
        <v>48</v>
      </c>
      <c r="P178" t="s">
        <v>49</v>
      </c>
      <c r="Q178" t="s">
        <v>36</v>
      </c>
      <c r="R178" t="s">
        <v>40</v>
      </c>
      <c r="S178" t="s">
        <v>36</v>
      </c>
      <c r="T178" t="s">
        <v>40</v>
      </c>
      <c r="U178" t="s">
        <v>41</v>
      </c>
      <c r="V178" t="s">
        <v>42</v>
      </c>
      <c r="W178" t="s">
        <v>40</v>
      </c>
      <c r="X178" t="s">
        <v>40</v>
      </c>
      <c r="Y178" t="s">
        <v>40</v>
      </c>
      <c r="Z178" t="s">
        <v>40</v>
      </c>
      <c r="AA178" t="s">
        <v>40</v>
      </c>
      <c r="AB178" t="s">
        <v>40</v>
      </c>
      <c r="AC178" t="s">
        <v>40</v>
      </c>
      <c r="AD178" t="s">
        <v>40</v>
      </c>
      <c r="AE178" t="s">
        <v>37</v>
      </c>
      <c r="AF178" t="s">
        <v>42</v>
      </c>
      <c r="AG178" t="s">
        <v>37</v>
      </c>
      <c r="AH178" t="s">
        <v>42</v>
      </c>
      <c r="AI178" t="s">
        <v>42</v>
      </c>
      <c r="AJ178" t="s">
        <v>53</v>
      </c>
      <c r="AK178" t="s">
        <v>66</v>
      </c>
    </row>
    <row r="179" spans="1:38" x14ac:dyDescent="0.25">
      <c r="A179">
        <v>205</v>
      </c>
      <c r="B179" s="1">
        <v>46070.785300925898</v>
      </c>
      <c r="C179" s="1">
        <v>46070.788854166698</v>
      </c>
      <c r="D179" t="s">
        <v>33</v>
      </c>
      <c r="F179" s="1"/>
      <c r="G179" t="s">
        <v>35</v>
      </c>
      <c r="H179" t="s">
        <v>251</v>
      </c>
      <c r="I179" t="s">
        <v>251</v>
      </c>
      <c r="J179" t="s">
        <v>251</v>
      </c>
      <c r="K179" t="s">
        <v>36</v>
      </c>
      <c r="L179" t="s">
        <v>36</v>
      </c>
      <c r="M179" t="s">
        <v>36</v>
      </c>
      <c r="O179" t="s">
        <v>38</v>
      </c>
      <c r="P179" t="s">
        <v>46</v>
      </c>
      <c r="Q179" t="s">
        <v>42</v>
      </c>
      <c r="R179" t="s">
        <v>40</v>
      </c>
      <c r="S179" t="s">
        <v>36</v>
      </c>
      <c r="T179" t="s">
        <v>41</v>
      </c>
      <c r="U179" t="s">
        <v>40</v>
      </c>
      <c r="V179" t="s">
        <v>42</v>
      </c>
      <c r="W179" t="s">
        <v>40</v>
      </c>
      <c r="X179" t="s">
        <v>37</v>
      </c>
      <c r="Y179" t="s">
        <v>42</v>
      </c>
      <c r="Z179" t="s">
        <v>40</v>
      </c>
      <c r="AA179" t="s">
        <v>37</v>
      </c>
      <c r="AB179" t="s">
        <v>37</v>
      </c>
      <c r="AC179" t="s">
        <v>37</v>
      </c>
      <c r="AD179" t="s">
        <v>37</v>
      </c>
      <c r="AE179" t="s">
        <v>37</v>
      </c>
      <c r="AF179" t="s">
        <v>36</v>
      </c>
      <c r="AG179" t="s">
        <v>37</v>
      </c>
      <c r="AH179" t="s">
        <v>37</v>
      </c>
      <c r="AI179" t="s">
        <v>41</v>
      </c>
      <c r="AJ179" t="s">
        <v>43</v>
      </c>
      <c r="AK179" t="s">
        <v>50</v>
      </c>
    </row>
    <row r="180" spans="1:38" x14ac:dyDescent="0.25">
      <c r="A180">
        <v>206</v>
      </c>
      <c r="B180" s="1">
        <v>46070.796655092599</v>
      </c>
      <c r="C180" s="1">
        <v>46070.808576388903</v>
      </c>
      <c r="D180" t="s">
        <v>33</v>
      </c>
      <c r="F180" s="1"/>
      <c r="G180" t="s">
        <v>35</v>
      </c>
      <c r="H180" t="s">
        <v>251</v>
      </c>
      <c r="I180" t="s">
        <v>251</v>
      </c>
      <c r="J180" t="s">
        <v>251</v>
      </c>
      <c r="K180" t="s">
        <v>41</v>
      </c>
      <c r="L180" t="s">
        <v>41</v>
      </c>
      <c r="M180" t="s">
        <v>41</v>
      </c>
      <c r="O180" t="s">
        <v>64</v>
      </c>
      <c r="P180" t="s">
        <v>67</v>
      </c>
      <c r="Q180" t="s">
        <v>42</v>
      </c>
      <c r="R180" t="s">
        <v>41</v>
      </c>
      <c r="S180" t="s">
        <v>42</v>
      </c>
      <c r="T180" t="s">
        <v>42</v>
      </c>
      <c r="U180" t="s">
        <v>42</v>
      </c>
      <c r="V180" t="s">
        <v>37</v>
      </c>
      <c r="W180" t="s">
        <v>42</v>
      </c>
      <c r="X180" t="s">
        <v>41</v>
      </c>
      <c r="Y180" t="s">
        <v>42</v>
      </c>
      <c r="Z180" t="s">
        <v>37</v>
      </c>
      <c r="AA180" t="s">
        <v>37</v>
      </c>
      <c r="AB180" t="s">
        <v>36</v>
      </c>
      <c r="AC180" t="s">
        <v>37</v>
      </c>
      <c r="AD180" t="s">
        <v>42</v>
      </c>
      <c r="AE180" t="s">
        <v>42</v>
      </c>
      <c r="AF180" t="s">
        <v>42</v>
      </c>
      <c r="AG180" t="s">
        <v>37</v>
      </c>
      <c r="AH180" t="s">
        <v>37</v>
      </c>
      <c r="AI180" t="s">
        <v>37</v>
      </c>
      <c r="AJ180" t="s">
        <v>57</v>
      </c>
      <c r="AK180" t="s">
        <v>50</v>
      </c>
    </row>
    <row r="181" spans="1:38" x14ac:dyDescent="0.25">
      <c r="A181">
        <v>207</v>
      </c>
      <c r="B181" s="1">
        <v>46070.812534722201</v>
      </c>
      <c r="C181" s="1">
        <v>46070.815752314797</v>
      </c>
      <c r="D181" t="s">
        <v>33</v>
      </c>
      <c r="F181" s="1"/>
      <c r="G181" t="s">
        <v>35</v>
      </c>
      <c r="H181" t="s">
        <v>251</v>
      </c>
      <c r="I181" t="s">
        <v>251</v>
      </c>
      <c r="J181" t="s">
        <v>251</v>
      </c>
      <c r="K181" t="s">
        <v>37</v>
      </c>
      <c r="L181" t="s">
        <v>37</v>
      </c>
      <c r="M181" t="s">
        <v>37</v>
      </c>
      <c r="O181" t="s">
        <v>38</v>
      </c>
      <c r="P181" t="s">
        <v>49</v>
      </c>
      <c r="Q181" t="s">
        <v>42</v>
      </c>
      <c r="R181" t="s">
        <v>40</v>
      </c>
      <c r="S181" t="s">
        <v>37</v>
      </c>
      <c r="T181" t="s">
        <v>37</v>
      </c>
      <c r="U181" t="s">
        <v>40</v>
      </c>
      <c r="V181" t="s">
        <v>37</v>
      </c>
      <c r="W181" t="s">
        <v>37</v>
      </c>
      <c r="X181" t="s">
        <v>36</v>
      </c>
      <c r="Y181" t="s">
        <v>40</v>
      </c>
      <c r="Z181" t="s">
        <v>37</v>
      </c>
      <c r="AA181" t="s">
        <v>37</v>
      </c>
      <c r="AB181" t="s">
        <v>40</v>
      </c>
      <c r="AC181" t="s">
        <v>37</v>
      </c>
      <c r="AD181" t="s">
        <v>37</v>
      </c>
      <c r="AE181" t="s">
        <v>37</v>
      </c>
      <c r="AF181" t="s">
        <v>37</v>
      </c>
      <c r="AG181" t="s">
        <v>42</v>
      </c>
      <c r="AH181" t="s">
        <v>37</v>
      </c>
      <c r="AI181" t="s">
        <v>42</v>
      </c>
      <c r="AJ181" t="s">
        <v>57</v>
      </c>
      <c r="AK181" t="s">
        <v>47</v>
      </c>
    </row>
    <row r="182" spans="1:38" x14ac:dyDescent="0.25">
      <c r="A182">
        <v>210</v>
      </c>
      <c r="B182" s="1">
        <v>46070.820995370399</v>
      </c>
      <c r="C182" s="1">
        <v>46070.825289351902</v>
      </c>
      <c r="D182" t="s">
        <v>33</v>
      </c>
      <c r="F182" s="1"/>
      <c r="G182" t="s">
        <v>35</v>
      </c>
      <c r="H182" t="s">
        <v>251</v>
      </c>
      <c r="I182" t="s">
        <v>251</v>
      </c>
      <c r="J182" t="s">
        <v>251</v>
      </c>
      <c r="K182" t="s">
        <v>36</v>
      </c>
      <c r="L182" t="s">
        <v>36</v>
      </c>
      <c r="M182" t="s">
        <v>36</v>
      </c>
      <c r="O182" t="s">
        <v>38</v>
      </c>
      <c r="P182" t="s">
        <v>49</v>
      </c>
      <c r="Q182" t="s">
        <v>42</v>
      </c>
      <c r="R182" t="s">
        <v>36</v>
      </c>
      <c r="S182" t="s">
        <v>36</v>
      </c>
      <c r="T182" t="s">
        <v>42</v>
      </c>
      <c r="U182" t="s">
        <v>41</v>
      </c>
      <c r="V182" t="s">
        <v>42</v>
      </c>
      <c r="W182" t="s">
        <v>41</v>
      </c>
      <c r="X182" t="s">
        <v>36</v>
      </c>
      <c r="Y182" t="s">
        <v>36</v>
      </c>
      <c r="Z182" t="s">
        <v>36</v>
      </c>
      <c r="AA182" t="s">
        <v>42</v>
      </c>
      <c r="AB182" t="s">
        <v>42</v>
      </c>
      <c r="AC182" t="s">
        <v>42</v>
      </c>
      <c r="AD182" t="s">
        <v>42</v>
      </c>
      <c r="AE182" t="s">
        <v>42</v>
      </c>
      <c r="AF182" t="s">
        <v>36</v>
      </c>
      <c r="AG182" t="s">
        <v>42</v>
      </c>
      <c r="AH182" t="s">
        <v>42</v>
      </c>
      <c r="AI182" t="s">
        <v>42</v>
      </c>
      <c r="AJ182" t="s">
        <v>43</v>
      </c>
      <c r="AK182" t="s">
        <v>50</v>
      </c>
    </row>
    <row r="183" spans="1:38" x14ac:dyDescent="0.25">
      <c r="A183">
        <v>211</v>
      </c>
      <c r="B183" s="1">
        <v>46070.8256481481</v>
      </c>
      <c r="C183" s="1">
        <v>46070.835428240702</v>
      </c>
      <c r="D183" t="s">
        <v>33</v>
      </c>
      <c r="F183" s="1"/>
      <c r="G183" t="s">
        <v>35</v>
      </c>
      <c r="H183" t="s">
        <v>251</v>
      </c>
      <c r="I183" t="s">
        <v>251</v>
      </c>
      <c r="J183" t="s">
        <v>251</v>
      </c>
      <c r="K183" t="s">
        <v>37</v>
      </c>
      <c r="L183" t="s">
        <v>37</v>
      </c>
      <c r="M183" t="s">
        <v>37</v>
      </c>
      <c r="O183" t="s">
        <v>38</v>
      </c>
      <c r="P183" t="s">
        <v>92</v>
      </c>
      <c r="Q183" t="s">
        <v>37</v>
      </c>
      <c r="R183" t="s">
        <v>41</v>
      </c>
      <c r="S183" t="s">
        <v>42</v>
      </c>
      <c r="T183" t="s">
        <v>37</v>
      </c>
      <c r="U183" t="s">
        <v>37</v>
      </c>
      <c r="V183" t="s">
        <v>37</v>
      </c>
      <c r="W183" t="s">
        <v>37</v>
      </c>
      <c r="X183" t="s">
        <v>41</v>
      </c>
      <c r="Y183" t="s">
        <v>41</v>
      </c>
      <c r="Z183" t="s">
        <v>36</v>
      </c>
      <c r="AA183" t="s">
        <v>37</v>
      </c>
      <c r="AB183" t="s">
        <v>42</v>
      </c>
      <c r="AC183" t="s">
        <v>37</v>
      </c>
      <c r="AD183" t="s">
        <v>37</v>
      </c>
      <c r="AE183" t="s">
        <v>37</v>
      </c>
      <c r="AF183" t="s">
        <v>37</v>
      </c>
      <c r="AG183" t="s">
        <v>36</v>
      </c>
      <c r="AH183" t="s">
        <v>42</v>
      </c>
      <c r="AI183" t="s">
        <v>37</v>
      </c>
      <c r="AJ183" t="s">
        <v>57</v>
      </c>
      <c r="AK183" t="s">
        <v>47</v>
      </c>
    </row>
    <row r="184" spans="1:38" x14ac:dyDescent="0.25">
      <c r="A184">
        <v>212</v>
      </c>
      <c r="B184" s="1">
        <v>46070.832534722198</v>
      </c>
      <c r="C184" s="1">
        <v>46070.842870370398</v>
      </c>
      <c r="D184" t="s">
        <v>33</v>
      </c>
      <c r="F184" s="1"/>
      <c r="G184" t="s">
        <v>35</v>
      </c>
      <c r="H184" t="s">
        <v>251</v>
      </c>
      <c r="I184" t="s">
        <v>251</v>
      </c>
      <c r="J184" t="s">
        <v>251</v>
      </c>
      <c r="K184" t="s">
        <v>36</v>
      </c>
      <c r="L184" t="s">
        <v>37</v>
      </c>
      <c r="M184" t="s">
        <v>36</v>
      </c>
      <c r="N184" t="s">
        <v>164</v>
      </c>
      <c r="O184" t="s">
        <v>38</v>
      </c>
      <c r="P184" t="s">
        <v>39</v>
      </c>
      <c r="Q184" t="s">
        <v>40</v>
      </c>
      <c r="R184" t="s">
        <v>37</v>
      </c>
      <c r="S184" t="s">
        <v>36</v>
      </c>
      <c r="T184" t="s">
        <v>40</v>
      </c>
      <c r="U184" t="s">
        <v>36</v>
      </c>
      <c r="V184" t="s">
        <v>37</v>
      </c>
      <c r="W184" t="s">
        <v>37</v>
      </c>
      <c r="X184" t="s">
        <v>42</v>
      </c>
      <c r="Y184" t="s">
        <v>42</v>
      </c>
      <c r="Z184" t="s">
        <v>36</v>
      </c>
      <c r="AA184" t="s">
        <v>37</v>
      </c>
      <c r="AB184" t="s">
        <v>37</v>
      </c>
      <c r="AC184" t="s">
        <v>37</v>
      </c>
      <c r="AD184" t="s">
        <v>36</v>
      </c>
      <c r="AE184" t="s">
        <v>37</v>
      </c>
      <c r="AF184" t="s">
        <v>36</v>
      </c>
      <c r="AG184" t="s">
        <v>37</v>
      </c>
      <c r="AH184" t="s">
        <v>37</v>
      </c>
      <c r="AI184" t="s">
        <v>37</v>
      </c>
      <c r="AJ184" t="s">
        <v>53</v>
      </c>
      <c r="AK184" t="s">
        <v>44</v>
      </c>
      <c r="AL184" t="s">
        <v>165</v>
      </c>
    </row>
    <row r="185" spans="1:38" x14ac:dyDescent="0.25">
      <c r="A185">
        <v>213</v>
      </c>
      <c r="B185" s="1">
        <v>46070.8367939815</v>
      </c>
      <c r="C185" s="1">
        <v>46070.843043981498</v>
      </c>
      <c r="D185" t="s">
        <v>33</v>
      </c>
      <c r="F185" s="1"/>
      <c r="G185" t="s">
        <v>35</v>
      </c>
      <c r="H185" t="s">
        <v>251</v>
      </c>
      <c r="I185" t="s">
        <v>251</v>
      </c>
      <c r="J185" t="s">
        <v>251</v>
      </c>
      <c r="K185" t="s">
        <v>41</v>
      </c>
      <c r="L185" t="s">
        <v>41</v>
      </c>
      <c r="M185" t="s">
        <v>36</v>
      </c>
      <c r="O185" t="s">
        <v>38</v>
      </c>
      <c r="P185" t="s">
        <v>39</v>
      </c>
      <c r="Q185" t="s">
        <v>37</v>
      </c>
      <c r="R185" t="s">
        <v>37</v>
      </c>
      <c r="S185" t="s">
        <v>42</v>
      </c>
      <c r="T185" t="s">
        <v>36</v>
      </c>
      <c r="U185" t="s">
        <v>41</v>
      </c>
      <c r="V185" t="s">
        <v>37</v>
      </c>
      <c r="W185" t="s">
        <v>42</v>
      </c>
      <c r="X185" t="s">
        <v>37</v>
      </c>
      <c r="Y185" t="s">
        <v>37</v>
      </c>
      <c r="Z185" t="s">
        <v>42</v>
      </c>
      <c r="AA185" t="s">
        <v>37</v>
      </c>
      <c r="AB185" t="s">
        <v>42</v>
      </c>
      <c r="AC185" t="s">
        <v>42</v>
      </c>
      <c r="AD185" t="s">
        <v>42</v>
      </c>
      <c r="AE185" t="s">
        <v>37</v>
      </c>
      <c r="AF185" t="s">
        <v>36</v>
      </c>
      <c r="AG185" t="s">
        <v>37</v>
      </c>
      <c r="AH185" t="s">
        <v>37</v>
      </c>
      <c r="AI185" t="s">
        <v>42</v>
      </c>
      <c r="AJ185" t="s">
        <v>43</v>
      </c>
      <c r="AK185" t="s">
        <v>50</v>
      </c>
    </row>
    <row r="186" spans="1:38" x14ac:dyDescent="0.25">
      <c r="A186">
        <v>214</v>
      </c>
      <c r="B186" s="1">
        <v>46070.847627314797</v>
      </c>
      <c r="C186" s="1">
        <v>46070.856608796297</v>
      </c>
      <c r="D186" t="s">
        <v>33</v>
      </c>
      <c r="F186" s="1"/>
      <c r="G186" t="s">
        <v>35</v>
      </c>
      <c r="H186" t="s">
        <v>251</v>
      </c>
      <c r="I186" t="s">
        <v>251</v>
      </c>
      <c r="J186" t="s">
        <v>251</v>
      </c>
      <c r="K186" t="s">
        <v>36</v>
      </c>
      <c r="L186" t="s">
        <v>41</v>
      </c>
      <c r="M186" t="s">
        <v>40</v>
      </c>
      <c r="N186" t="s">
        <v>166</v>
      </c>
      <c r="O186" t="s">
        <v>48</v>
      </c>
      <c r="P186" t="s">
        <v>39</v>
      </c>
      <c r="Q186" t="s">
        <v>42</v>
      </c>
      <c r="R186" t="s">
        <v>42</v>
      </c>
      <c r="S186" t="s">
        <v>36</v>
      </c>
      <c r="T186" t="s">
        <v>36</v>
      </c>
      <c r="U186" t="s">
        <v>36</v>
      </c>
      <c r="V186" t="s">
        <v>42</v>
      </c>
      <c r="W186" t="s">
        <v>41</v>
      </c>
      <c r="X186" t="s">
        <v>42</v>
      </c>
      <c r="Y186" t="s">
        <v>42</v>
      </c>
      <c r="Z186" t="s">
        <v>41</v>
      </c>
      <c r="AA186" t="s">
        <v>41</v>
      </c>
      <c r="AB186" t="s">
        <v>42</v>
      </c>
      <c r="AC186" t="s">
        <v>42</v>
      </c>
      <c r="AD186" t="s">
        <v>36</v>
      </c>
      <c r="AE186" t="s">
        <v>42</v>
      </c>
      <c r="AF186" t="s">
        <v>36</v>
      </c>
      <c r="AG186" t="s">
        <v>37</v>
      </c>
      <c r="AH186" t="s">
        <v>37</v>
      </c>
      <c r="AI186" t="s">
        <v>37</v>
      </c>
      <c r="AJ186" t="s">
        <v>43</v>
      </c>
      <c r="AK186" t="s">
        <v>47</v>
      </c>
      <c r="AL186" t="s">
        <v>167</v>
      </c>
    </row>
    <row r="187" spans="1:38" x14ac:dyDescent="0.25">
      <c r="A187">
        <v>216</v>
      </c>
      <c r="B187" s="1">
        <v>46070.869745370401</v>
      </c>
      <c r="C187" s="1">
        <v>46070.871192129598</v>
      </c>
      <c r="D187" t="s">
        <v>33</v>
      </c>
      <c r="F187" s="1"/>
      <c r="G187" t="s">
        <v>35</v>
      </c>
      <c r="H187" t="s">
        <v>251</v>
      </c>
      <c r="I187" t="s">
        <v>251</v>
      </c>
      <c r="J187" t="s">
        <v>251</v>
      </c>
      <c r="K187" t="s">
        <v>41</v>
      </c>
      <c r="L187" t="s">
        <v>41</v>
      </c>
      <c r="M187" t="s">
        <v>41</v>
      </c>
      <c r="O187" t="s">
        <v>38</v>
      </c>
      <c r="P187" t="s">
        <v>67</v>
      </c>
      <c r="Q187" t="s">
        <v>37</v>
      </c>
      <c r="R187" t="s">
        <v>37</v>
      </c>
      <c r="S187" t="s">
        <v>42</v>
      </c>
      <c r="T187" t="s">
        <v>41</v>
      </c>
      <c r="U187" t="s">
        <v>41</v>
      </c>
      <c r="V187" t="s">
        <v>41</v>
      </c>
      <c r="W187" t="s">
        <v>36</v>
      </c>
      <c r="X187" t="s">
        <v>37</v>
      </c>
      <c r="Y187" t="s">
        <v>37</v>
      </c>
      <c r="Z187" t="s">
        <v>36</v>
      </c>
      <c r="AA187" t="s">
        <v>37</v>
      </c>
      <c r="AB187" t="s">
        <v>37</v>
      </c>
      <c r="AC187" t="s">
        <v>41</v>
      </c>
      <c r="AD187" t="s">
        <v>41</v>
      </c>
      <c r="AE187" t="s">
        <v>37</v>
      </c>
      <c r="AF187" t="s">
        <v>36</v>
      </c>
      <c r="AG187" t="s">
        <v>37</v>
      </c>
      <c r="AH187" t="s">
        <v>37</v>
      </c>
      <c r="AI187" t="s">
        <v>36</v>
      </c>
      <c r="AJ187" t="s">
        <v>43</v>
      </c>
      <c r="AK187" t="s">
        <v>54</v>
      </c>
    </row>
    <row r="188" spans="1:38" x14ac:dyDescent="0.25">
      <c r="A188">
        <v>217</v>
      </c>
      <c r="B188" s="1">
        <v>46070.871192129598</v>
      </c>
      <c r="C188" s="1">
        <v>46070.875416666699</v>
      </c>
      <c r="D188" t="s">
        <v>33</v>
      </c>
      <c r="F188" s="1"/>
      <c r="G188" t="s">
        <v>35</v>
      </c>
      <c r="H188" t="s">
        <v>251</v>
      </c>
      <c r="I188" t="s">
        <v>251</v>
      </c>
      <c r="J188" t="s">
        <v>251</v>
      </c>
      <c r="K188" t="s">
        <v>41</v>
      </c>
      <c r="L188" t="s">
        <v>36</v>
      </c>
      <c r="M188" t="s">
        <v>41</v>
      </c>
      <c r="O188" t="s">
        <v>64</v>
      </c>
      <c r="P188" t="s">
        <v>46</v>
      </c>
      <c r="Q188" t="s">
        <v>37</v>
      </c>
      <c r="R188" t="s">
        <v>37</v>
      </c>
      <c r="S188" t="s">
        <v>37</v>
      </c>
      <c r="T188" t="s">
        <v>41</v>
      </c>
      <c r="U188" t="s">
        <v>41</v>
      </c>
      <c r="V188" t="s">
        <v>37</v>
      </c>
      <c r="W188" t="s">
        <v>37</v>
      </c>
      <c r="X188" t="s">
        <v>37</v>
      </c>
      <c r="Y188" t="s">
        <v>37</v>
      </c>
      <c r="Z188" t="s">
        <v>37</v>
      </c>
      <c r="AA188" t="s">
        <v>37</v>
      </c>
      <c r="AB188" t="s">
        <v>37</v>
      </c>
      <c r="AC188" t="s">
        <v>37</v>
      </c>
      <c r="AD188" t="s">
        <v>36</v>
      </c>
      <c r="AE188" t="s">
        <v>37</v>
      </c>
      <c r="AF188" t="s">
        <v>36</v>
      </c>
      <c r="AG188" t="s">
        <v>37</v>
      </c>
      <c r="AH188" t="s">
        <v>37</v>
      </c>
      <c r="AI188" t="s">
        <v>37</v>
      </c>
      <c r="AJ188" t="s">
        <v>43</v>
      </c>
      <c r="AK188" t="s">
        <v>54</v>
      </c>
    </row>
    <row r="189" spans="1:38" x14ac:dyDescent="0.25">
      <c r="A189">
        <v>218</v>
      </c>
      <c r="B189" s="1">
        <v>46070.879722222198</v>
      </c>
      <c r="C189" s="1">
        <v>46070.886550925898</v>
      </c>
      <c r="D189" t="s">
        <v>33</v>
      </c>
      <c r="F189" s="1"/>
      <c r="G189" t="s">
        <v>35</v>
      </c>
      <c r="H189" t="s">
        <v>251</v>
      </c>
      <c r="I189" t="s">
        <v>251</v>
      </c>
      <c r="J189" t="s">
        <v>251</v>
      </c>
      <c r="K189" t="s">
        <v>36</v>
      </c>
      <c r="L189" t="s">
        <v>42</v>
      </c>
      <c r="M189" t="s">
        <v>36</v>
      </c>
      <c r="O189" t="s">
        <v>38</v>
      </c>
      <c r="P189" t="s">
        <v>49</v>
      </c>
      <c r="Q189" t="s">
        <v>37</v>
      </c>
      <c r="R189" t="s">
        <v>36</v>
      </c>
      <c r="S189" t="s">
        <v>42</v>
      </c>
      <c r="T189" t="s">
        <v>40</v>
      </c>
      <c r="U189" t="s">
        <v>36</v>
      </c>
      <c r="V189" t="s">
        <v>42</v>
      </c>
      <c r="W189" t="s">
        <v>42</v>
      </c>
      <c r="X189" t="s">
        <v>36</v>
      </c>
      <c r="Y189" t="s">
        <v>36</v>
      </c>
      <c r="Z189" t="s">
        <v>42</v>
      </c>
      <c r="AA189" t="s">
        <v>37</v>
      </c>
      <c r="AB189" t="s">
        <v>36</v>
      </c>
      <c r="AC189" t="s">
        <v>42</v>
      </c>
      <c r="AD189" t="s">
        <v>37</v>
      </c>
      <c r="AE189" t="s">
        <v>37</v>
      </c>
      <c r="AF189" t="s">
        <v>42</v>
      </c>
      <c r="AG189" t="s">
        <v>37</v>
      </c>
      <c r="AH189" t="s">
        <v>37</v>
      </c>
      <c r="AI189" t="s">
        <v>37</v>
      </c>
      <c r="AJ189" t="s">
        <v>43</v>
      </c>
      <c r="AK189" t="s">
        <v>50</v>
      </c>
    </row>
    <row r="190" spans="1:38" x14ac:dyDescent="0.25">
      <c r="A190">
        <v>219</v>
      </c>
      <c r="B190" s="1">
        <v>46070.878888888903</v>
      </c>
      <c r="C190" s="1">
        <v>46070.887175925898</v>
      </c>
      <c r="D190" t="s">
        <v>33</v>
      </c>
      <c r="F190" s="1"/>
      <c r="G190" t="s">
        <v>35</v>
      </c>
      <c r="H190" t="s">
        <v>251</v>
      </c>
      <c r="I190" t="s">
        <v>251</v>
      </c>
      <c r="J190" t="s">
        <v>251</v>
      </c>
      <c r="K190" t="s">
        <v>37</v>
      </c>
      <c r="L190" t="s">
        <v>37</v>
      </c>
      <c r="M190" t="s">
        <v>42</v>
      </c>
      <c r="O190" t="s">
        <v>52</v>
      </c>
      <c r="P190" t="s">
        <v>39</v>
      </c>
      <c r="Q190" t="s">
        <v>37</v>
      </c>
      <c r="R190" t="s">
        <v>42</v>
      </c>
      <c r="S190" t="s">
        <v>42</v>
      </c>
      <c r="T190" t="s">
        <v>42</v>
      </c>
      <c r="U190" t="s">
        <v>37</v>
      </c>
      <c r="V190" t="s">
        <v>37</v>
      </c>
      <c r="W190" t="s">
        <v>37</v>
      </c>
      <c r="X190" t="s">
        <v>42</v>
      </c>
      <c r="Y190" t="s">
        <v>37</v>
      </c>
      <c r="Z190" t="s">
        <v>37</v>
      </c>
      <c r="AA190" t="s">
        <v>37</v>
      </c>
      <c r="AB190" t="s">
        <v>37</v>
      </c>
      <c r="AC190" t="s">
        <v>37</v>
      </c>
      <c r="AD190" t="s">
        <v>37</v>
      </c>
      <c r="AE190" t="s">
        <v>37</v>
      </c>
      <c r="AF190" t="s">
        <v>37</v>
      </c>
      <c r="AG190" t="s">
        <v>37</v>
      </c>
      <c r="AH190" t="s">
        <v>37</v>
      </c>
      <c r="AI190" t="s">
        <v>37</v>
      </c>
      <c r="AJ190" t="s">
        <v>53</v>
      </c>
      <c r="AK190" t="s">
        <v>50</v>
      </c>
    </row>
    <row r="191" spans="1:38" x14ac:dyDescent="0.25">
      <c r="A191">
        <v>221</v>
      </c>
      <c r="B191" s="1">
        <v>46070.845740740697</v>
      </c>
      <c r="C191" s="1">
        <v>46070.893379629597</v>
      </c>
      <c r="D191" t="s">
        <v>33</v>
      </c>
      <c r="F191" s="1"/>
      <c r="G191" t="s">
        <v>35</v>
      </c>
      <c r="H191" t="s">
        <v>251</v>
      </c>
      <c r="I191" t="s">
        <v>251</v>
      </c>
      <c r="J191" t="s">
        <v>251</v>
      </c>
      <c r="K191" t="s">
        <v>42</v>
      </c>
      <c r="L191" t="s">
        <v>40</v>
      </c>
      <c r="M191" t="s">
        <v>40</v>
      </c>
      <c r="N191" t="s">
        <v>168</v>
      </c>
      <c r="O191" t="s">
        <v>64</v>
      </c>
      <c r="P191" t="s">
        <v>70</v>
      </c>
      <c r="Q191" t="s">
        <v>37</v>
      </c>
      <c r="R191" t="s">
        <v>42</v>
      </c>
      <c r="S191" t="s">
        <v>42</v>
      </c>
      <c r="T191" t="s">
        <v>42</v>
      </c>
      <c r="U191" t="s">
        <v>36</v>
      </c>
      <c r="V191" t="s">
        <v>42</v>
      </c>
      <c r="W191" t="s">
        <v>42</v>
      </c>
      <c r="X191" t="s">
        <v>40</v>
      </c>
      <c r="Y191" t="s">
        <v>36</v>
      </c>
      <c r="Z191" t="s">
        <v>41</v>
      </c>
      <c r="AA191" t="s">
        <v>42</v>
      </c>
      <c r="AB191" t="s">
        <v>36</v>
      </c>
      <c r="AC191" t="s">
        <v>42</v>
      </c>
      <c r="AD191" t="s">
        <v>37</v>
      </c>
      <c r="AE191" t="s">
        <v>37</v>
      </c>
      <c r="AF191" t="s">
        <v>37</v>
      </c>
      <c r="AG191" t="s">
        <v>36</v>
      </c>
      <c r="AH191" t="s">
        <v>37</v>
      </c>
      <c r="AI191" t="s">
        <v>42</v>
      </c>
      <c r="AJ191" t="s">
        <v>43</v>
      </c>
      <c r="AK191" t="s">
        <v>66</v>
      </c>
      <c r="AL191" t="s">
        <v>169</v>
      </c>
    </row>
    <row r="192" spans="1:38" x14ac:dyDescent="0.25">
      <c r="A192">
        <v>223</v>
      </c>
      <c r="B192" s="1">
        <v>46070.911643518499</v>
      </c>
      <c r="C192" s="1">
        <v>46070.915902777801</v>
      </c>
      <c r="D192" t="s">
        <v>33</v>
      </c>
      <c r="F192" s="1"/>
      <c r="G192" t="s">
        <v>35</v>
      </c>
      <c r="H192" t="s">
        <v>251</v>
      </c>
      <c r="I192" t="s">
        <v>251</v>
      </c>
      <c r="J192" t="s">
        <v>251</v>
      </c>
      <c r="K192" t="s">
        <v>37</v>
      </c>
      <c r="L192" t="s">
        <v>37</v>
      </c>
      <c r="M192" t="s">
        <v>37</v>
      </c>
      <c r="O192" t="s">
        <v>38</v>
      </c>
      <c r="P192" t="s">
        <v>49</v>
      </c>
      <c r="Q192" t="s">
        <v>37</v>
      </c>
      <c r="R192" t="s">
        <v>41</v>
      </c>
      <c r="S192" t="s">
        <v>37</v>
      </c>
      <c r="T192" t="s">
        <v>37</v>
      </c>
      <c r="U192" t="s">
        <v>37</v>
      </c>
      <c r="V192" t="s">
        <v>40</v>
      </c>
      <c r="W192" t="s">
        <v>37</v>
      </c>
      <c r="X192" t="s">
        <v>41</v>
      </c>
      <c r="Y192" t="s">
        <v>41</v>
      </c>
      <c r="Z192" t="s">
        <v>36</v>
      </c>
      <c r="AA192" t="s">
        <v>36</v>
      </c>
      <c r="AB192" t="s">
        <v>40</v>
      </c>
      <c r="AC192" t="s">
        <v>37</v>
      </c>
      <c r="AD192" t="s">
        <v>37</v>
      </c>
      <c r="AE192" t="s">
        <v>37</v>
      </c>
      <c r="AF192" t="s">
        <v>37</v>
      </c>
      <c r="AG192" t="s">
        <v>37</v>
      </c>
      <c r="AH192" t="s">
        <v>37</v>
      </c>
      <c r="AI192" t="s">
        <v>36</v>
      </c>
      <c r="AJ192" t="s">
        <v>57</v>
      </c>
      <c r="AK192" t="s">
        <v>47</v>
      </c>
    </row>
    <row r="193" spans="1:37" x14ac:dyDescent="0.25">
      <c r="A193">
        <v>225</v>
      </c>
      <c r="B193" s="1">
        <v>46070.905416666697</v>
      </c>
      <c r="C193" s="1">
        <v>46070.919016203698</v>
      </c>
      <c r="D193" t="s">
        <v>33</v>
      </c>
      <c r="F193" s="1"/>
      <c r="G193" t="s">
        <v>35</v>
      </c>
      <c r="H193" t="s">
        <v>251</v>
      </c>
      <c r="I193" t="s">
        <v>251</v>
      </c>
      <c r="J193" t="s">
        <v>251</v>
      </c>
      <c r="K193" t="s">
        <v>37</v>
      </c>
      <c r="L193" t="s">
        <v>37</v>
      </c>
      <c r="M193" t="s">
        <v>37</v>
      </c>
      <c r="O193" t="s">
        <v>64</v>
      </c>
      <c r="P193" t="s">
        <v>92</v>
      </c>
      <c r="Q193" t="s">
        <v>37</v>
      </c>
      <c r="R193" t="s">
        <v>36</v>
      </c>
      <c r="S193" t="s">
        <v>36</v>
      </c>
      <c r="T193" t="s">
        <v>37</v>
      </c>
      <c r="U193" t="s">
        <v>36</v>
      </c>
      <c r="V193" t="s">
        <v>37</v>
      </c>
      <c r="W193" t="s">
        <v>42</v>
      </c>
      <c r="X193" t="s">
        <v>36</v>
      </c>
      <c r="Y193" t="s">
        <v>36</v>
      </c>
      <c r="Z193" t="s">
        <v>36</v>
      </c>
      <c r="AA193" t="s">
        <v>37</v>
      </c>
      <c r="AB193" t="s">
        <v>37</v>
      </c>
      <c r="AC193" t="s">
        <v>42</v>
      </c>
      <c r="AD193" t="s">
        <v>37</v>
      </c>
      <c r="AE193" t="s">
        <v>37</v>
      </c>
      <c r="AF193" t="s">
        <v>37</v>
      </c>
      <c r="AG193" t="s">
        <v>37</v>
      </c>
      <c r="AH193" t="s">
        <v>37</v>
      </c>
      <c r="AI193" t="s">
        <v>42</v>
      </c>
      <c r="AJ193" t="s">
        <v>57</v>
      </c>
      <c r="AK193" t="s">
        <v>47</v>
      </c>
    </row>
    <row r="194" spans="1:37" x14ac:dyDescent="0.25">
      <c r="A194">
        <v>226</v>
      </c>
      <c r="B194" s="1">
        <v>46070.9163541667</v>
      </c>
      <c r="C194" s="1">
        <v>46070.921886574099</v>
      </c>
      <c r="D194" t="s">
        <v>33</v>
      </c>
      <c r="F194" s="1"/>
      <c r="G194" t="s">
        <v>35</v>
      </c>
      <c r="H194" t="s">
        <v>251</v>
      </c>
      <c r="I194" t="s">
        <v>251</v>
      </c>
      <c r="J194" t="s">
        <v>251</v>
      </c>
      <c r="K194" t="s">
        <v>36</v>
      </c>
      <c r="L194" t="s">
        <v>37</v>
      </c>
      <c r="M194" t="s">
        <v>36</v>
      </c>
      <c r="N194" t="s">
        <v>170</v>
      </c>
      <c r="O194" t="s">
        <v>38</v>
      </c>
      <c r="P194" t="s">
        <v>49</v>
      </c>
      <c r="Q194" t="s">
        <v>37</v>
      </c>
      <c r="R194" t="s">
        <v>41</v>
      </c>
      <c r="S194" t="s">
        <v>36</v>
      </c>
      <c r="T194" t="s">
        <v>37</v>
      </c>
      <c r="U194" t="s">
        <v>40</v>
      </c>
      <c r="V194" t="s">
        <v>37</v>
      </c>
      <c r="W194" t="s">
        <v>37</v>
      </c>
      <c r="X194" t="s">
        <v>36</v>
      </c>
      <c r="Y194" t="s">
        <v>36</v>
      </c>
      <c r="Z194" t="s">
        <v>40</v>
      </c>
      <c r="AA194" t="s">
        <v>42</v>
      </c>
      <c r="AB194" t="s">
        <v>41</v>
      </c>
      <c r="AC194" t="s">
        <v>40</v>
      </c>
      <c r="AD194" t="s">
        <v>42</v>
      </c>
      <c r="AE194" t="s">
        <v>37</v>
      </c>
      <c r="AF194" t="s">
        <v>42</v>
      </c>
      <c r="AG194" t="s">
        <v>36</v>
      </c>
      <c r="AH194" t="s">
        <v>42</v>
      </c>
      <c r="AI194" t="s">
        <v>37</v>
      </c>
      <c r="AJ194" t="s">
        <v>53</v>
      </c>
      <c r="AK194" t="s">
        <v>47</v>
      </c>
    </row>
    <row r="195" spans="1:37" x14ac:dyDescent="0.25">
      <c r="A195">
        <v>227</v>
      </c>
      <c r="B195" s="1">
        <v>46070.918310185203</v>
      </c>
      <c r="C195" s="1">
        <v>46070.922858796301</v>
      </c>
      <c r="D195" t="s">
        <v>33</v>
      </c>
      <c r="F195" s="1"/>
      <c r="G195" t="s">
        <v>35</v>
      </c>
      <c r="H195" t="s">
        <v>251</v>
      </c>
      <c r="I195" t="s">
        <v>251</v>
      </c>
      <c r="J195" t="s">
        <v>251</v>
      </c>
      <c r="K195" t="s">
        <v>37</v>
      </c>
      <c r="L195" t="s">
        <v>37</v>
      </c>
      <c r="M195" t="s">
        <v>37</v>
      </c>
      <c r="O195" t="s">
        <v>38</v>
      </c>
      <c r="P195" t="s">
        <v>49</v>
      </c>
      <c r="Q195" t="s">
        <v>37</v>
      </c>
      <c r="R195" t="s">
        <v>41</v>
      </c>
      <c r="S195" t="s">
        <v>42</v>
      </c>
      <c r="T195" t="s">
        <v>37</v>
      </c>
      <c r="U195" t="s">
        <v>37</v>
      </c>
      <c r="V195" t="s">
        <v>37</v>
      </c>
      <c r="W195" t="s">
        <v>37</v>
      </c>
      <c r="X195" t="s">
        <v>41</v>
      </c>
      <c r="Y195" t="s">
        <v>41</v>
      </c>
      <c r="Z195" t="s">
        <v>41</v>
      </c>
      <c r="AA195" t="s">
        <v>37</v>
      </c>
      <c r="AB195" t="s">
        <v>37</v>
      </c>
      <c r="AC195" t="s">
        <v>37</v>
      </c>
      <c r="AD195" t="s">
        <v>37</v>
      </c>
      <c r="AE195" t="s">
        <v>37</v>
      </c>
      <c r="AF195" t="s">
        <v>37</v>
      </c>
      <c r="AG195" t="s">
        <v>36</v>
      </c>
      <c r="AH195" t="s">
        <v>37</v>
      </c>
      <c r="AI195" t="s">
        <v>37</v>
      </c>
      <c r="AJ195" t="s">
        <v>57</v>
      </c>
      <c r="AK195" t="s">
        <v>47</v>
      </c>
    </row>
    <row r="196" spans="1:37" x14ac:dyDescent="0.25">
      <c r="A196">
        <v>228</v>
      </c>
      <c r="B196" s="1">
        <v>46070.924097222203</v>
      </c>
      <c r="C196" s="1">
        <v>46070.9301851852</v>
      </c>
      <c r="D196" t="s">
        <v>33</v>
      </c>
      <c r="F196" s="1"/>
      <c r="G196" t="s">
        <v>35</v>
      </c>
      <c r="H196" t="s">
        <v>251</v>
      </c>
      <c r="I196" t="s">
        <v>251</v>
      </c>
      <c r="J196" t="s">
        <v>251</v>
      </c>
      <c r="K196" t="s">
        <v>36</v>
      </c>
      <c r="L196" t="s">
        <v>40</v>
      </c>
      <c r="M196" t="s">
        <v>36</v>
      </c>
      <c r="O196" t="s">
        <v>171</v>
      </c>
      <c r="P196" t="s">
        <v>39</v>
      </c>
      <c r="Q196" t="s">
        <v>42</v>
      </c>
      <c r="R196" t="s">
        <v>37</v>
      </c>
      <c r="S196" t="s">
        <v>36</v>
      </c>
      <c r="T196" t="s">
        <v>36</v>
      </c>
      <c r="U196" t="s">
        <v>41</v>
      </c>
      <c r="V196" t="s">
        <v>36</v>
      </c>
      <c r="W196" t="s">
        <v>41</v>
      </c>
      <c r="X196" t="s">
        <v>37</v>
      </c>
      <c r="Y196" t="s">
        <v>42</v>
      </c>
      <c r="Z196" t="s">
        <v>40</v>
      </c>
      <c r="AA196" t="s">
        <v>42</v>
      </c>
      <c r="AB196" t="s">
        <v>42</v>
      </c>
      <c r="AC196" t="s">
        <v>42</v>
      </c>
      <c r="AD196" t="s">
        <v>36</v>
      </c>
      <c r="AE196" t="s">
        <v>42</v>
      </c>
      <c r="AF196" t="s">
        <v>40</v>
      </c>
      <c r="AG196" t="s">
        <v>37</v>
      </c>
      <c r="AH196" t="s">
        <v>40</v>
      </c>
      <c r="AI196" t="s">
        <v>36</v>
      </c>
      <c r="AJ196" t="s">
        <v>43</v>
      </c>
      <c r="AK196" t="s">
        <v>44</v>
      </c>
    </row>
    <row r="197" spans="1:37" x14ac:dyDescent="0.25">
      <c r="A197">
        <v>229</v>
      </c>
      <c r="B197" s="1">
        <v>46070.924351851798</v>
      </c>
      <c r="C197" s="1">
        <v>46070.931145833303</v>
      </c>
      <c r="D197" t="s">
        <v>33</v>
      </c>
      <c r="F197" s="1"/>
      <c r="G197" t="s">
        <v>35</v>
      </c>
      <c r="H197" t="s">
        <v>251</v>
      </c>
      <c r="I197" t="s">
        <v>251</v>
      </c>
      <c r="J197" t="s">
        <v>251</v>
      </c>
      <c r="K197" t="s">
        <v>41</v>
      </c>
      <c r="L197" t="s">
        <v>41</v>
      </c>
      <c r="M197" t="s">
        <v>36</v>
      </c>
      <c r="O197" t="s">
        <v>48</v>
      </c>
      <c r="P197" t="s">
        <v>46</v>
      </c>
      <c r="Q197" t="s">
        <v>36</v>
      </c>
      <c r="R197" t="s">
        <v>37</v>
      </c>
      <c r="S197" t="s">
        <v>37</v>
      </c>
      <c r="T197" t="s">
        <v>37</v>
      </c>
      <c r="U197" t="s">
        <v>41</v>
      </c>
      <c r="V197" t="s">
        <v>37</v>
      </c>
      <c r="W197" t="s">
        <v>37</v>
      </c>
      <c r="X197" t="s">
        <v>42</v>
      </c>
      <c r="Y197" t="s">
        <v>42</v>
      </c>
      <c r="Z197" t="s">
        <v>37</v>
      </c>
      <c r="AA197" t="s">
        <v>37</v>
      </c>
      <c r="AB197" t="s">
        <v>37</v>
      </c>
      <c r="AC197" t="s">
        <v>36</v>
      </c>
      <c r="AD197" t="s">
        <v>42</v>
      </c>
      <c r="AE197" t="s">
        <v>42</v>
      </c>
      <c r="AF197" t="s">
        <v>36</v>
      </c>
      <c r="AG197" t="s">
        <v>37</v>
      </c>
      <c r="AH197" t="s">
        <v>37</v>
      </c>
      <c r="AI197" t="s">
        <v>36</v>
      </c>
      <c r="AJ197" t="s">
        <v>43</v>
      </c>
      <c r="AK197" t="s">
        <v>66</v>
      </c>
    </row>
    <row r="198" spans="1:37" x14ac:dyDescent="0.25">
      <c r="A198">
        <v>230</v>
      </c>
      <c r="B198" s="1">
        <v>46070.932893518497</v>
      </c>
      <c r="C198" s="1">
        <v>46070.946666666699</v>
      </c>
      <c r="D198" t="s">
        <v>33</v>
      </c>
      <c r="F198" s="1"/>
      <c r="G198" t="s">
        <v>35</v>
      </c>
      <c r="H198" t="s">
        <v>251</v>
      </c>
      <c r="I198" t="s">
        <v>251</v>
      </c>
      <c r="J198" t="s">
        <v>251</v>
      </c>
      <c r="K198" t="s">
        <v>41</v>
      </c>
      <c r="L198" t="s">
        <v>41</v>
      </c>
      <c r="M198" t="s">
        <v>41</v>
      </c>
      <c r="O198" t="s">
        <v>84</v>
      </c>
      <c r="P198" t="s">
        <v>39</v>
      </c>
      <c r="Q198" t="s">
        <v>37</v>
      </c>
      <c r="R198" t="s">
        <v>42</v>
      </c>
      <c r="S198" t="s">
        <v>42</v>
      </c>
      <c r="T198" t="s">
        <v>36</v>
      </c>
      <c r="U198" t="s">
        <v>42</v>
      </c>
      <c r="V198" t="s">
        <v>40</v>
      </c>
      <c r="W198" t="s">
        <v>42</v>
      </c>
      <c r="X198" t="s">
        <v>40</v>
      </c>
      <c r="Y198" t="s">
        <v>42</v>
      </c>
      <c r="Z198" t="s">
        <v>41</v>
      </c>
      <c r="AA198" t="s">
        <v>41</v>
      </c>
      <c r="AB198" t="s">
        <v>36</v>
      </c>
      <c r="AC198" t="s">
        <v>36</v>
      </c>
      <c r="AD198" t="s">
        <v>40</v>
      </c>
      <c r="AE198" t="s">
        <v>37</v>
      </c>
      <c r="AF198" t="s">
        <v>36</v>
      </c>
      <c r="AG198" t="s">
        <v>42</v>
      </c>
      <c r="AH198" t="s">
        <v>37</v>
      </c>
      <c r="AI198" t="s">
        <v>40</v>
      </c>
      <c r="AJ198" t="s">
        <v>43</v>
      </c>
      <c r="AK198" t="s">
        <v>66</v>
      </c>
    </row>
    <row r="199" spans="1:37" x14ac:dyDescent="0.25">
      <c r="A199">
        <v>231</v>
      </c>
      <c r="B199" s="1">
        <v>46070.9391666667</v>
      </c>
      <c r="C199" s="1">
        <v>46070.946875000001</v>
      </c>
      <c r="D199" t="s">
        <v>33</v>
      </c>
      <c r="F199" s="1"/>
      <c r="G199" t="s">
        <v>35</v>
      </c>
      <c r="H199" t="s">
        <v>251</v>
      </c>
      <c r="I199" t="s">
        <v>251</v>
      </c>
      <c r="J199" t="s">
        <v>251</v>
      </c>
      <c r="K199" t="s">
        <v>36</v>
      </c>
      <c r="L199" t="s">
        <v>37</v>
      </c>
      <c r="M199" t="s">
        <v>36</v>
      </c>
      <c r="O199" t="s">
        <v>38</v>
      </c>
      <c r="P199" t="s">
        <v>39</v>
      </c>
      <c r="Q199" t="s">
        <v>37</v>
      </c>
      <c r="R199" t="s">
        <v>40</v>
      </c>
      <c r="S199" t="s">
        <v>37</v>
      </c>
      <c r="T199" t="s">
        <v>37</v>
      </c>
      <c r="U199" t="s">
        <v>42</v>
      </c>
      <c r="V199" t="s">
        <v>37</v>
      </c>
      <c r="W199" t="s">
        <v>42</v>
      </c>
      <c r="X199" t="s">
        <v>40</v>
      </c>
      <c r="Y199" t="s">
        <v>42</v>
      </c>
      <c r="Z199" t="s">
        <v>36</v>
      </c>
      <c r="AA199" t="s">
        <v>37</v>
      </c>
      <c r="AB199" t="s">
        <v>42</v>
      </c>
      <c r="AC199" t="s">
        <v>42</v>
      </c>
      <c r="AD199" t="s">
        <v>42</v>
      </c>
      <c r="AE199" t="s">
        <v>37</v>
      </c>
      <c r="AF199" t="s">
        <v>37</v>
      </c>
      <c r="AG199" t="s">
        <v>37</v>
      </c>
      <c r="AH199" t="s">
        <v>37</v>
      </c>
      <c r="AI199" t="s">
        <v>42</v>
      </c>
      <c r="AJ199" t="s">
        <v>57</v>
      </c>
      <c r="AK199" t="s">
        <v>66</v>
      </c>
    </row>
    <row r="200" spans="1:37" x14ac:dyDescent="0.25">
      <c r="A200">
        <v>232</v>
      </c>
      <c r="B200" s="1">
        <v>46070.945115740702</v>
      </c>
      <c r="C200" s="1">
        <v>46070.949328703697</v>
      </c>
      <c r="D200" t="s">
        <v>33</v>
      </c>
      <c r="F200" s="1"/>
      <c r="G200" t="s">
        <v>35</v>
      </c>
      <c r="H200" t="s">
        <v>251</v>
      </c>
      <c r="I200" t="s">
        <v>251</v>
      </c>
      <c r="J200" t="s">
        <v>251</v>
      </c>
      <c r="K200" t="s">
        <v>40</v>
      </c>
      <c r="L200" t="s">
        <v>36</v>
      </c>
      <c r="M200" t="s">
        <v>36</v>
      </c>
      <c r="O200" t="s">
        <v>38</v>
      </c>
      <c r="P200" t="s">
        <v>49</v>
      </c>
      <c r="Q200" t="s">
        <v>42</v>
      </c>
      <c r="R200" t="s">
        <v>42</v>
      </c>
      <c r="S200" t="s">
        <v>36</v>
      </c>
      <c r="T200" t="s">
        <v>41</v>
      </c>
      <c r="U200" t="s">
        <v>41</v>
      </c>
      <c r="V200" t="s">
        <v>36</v>
      </c>
      <c r="W200" t="s">
        <v>36</v>
      </c>
      <c r="X200" t="s">
        <v>40</v>
      </c>
      <c r="Y200" t="s">
        <v>40</v>
      </c>
      <c r="Z200" t="s">
        <v>40</v>
      </c>
      <c r="AA200" t="s">
        <v>41</v>
      </c>
      <c r="AB200" t="s">
        <v>41</v>
      </c>
      <c r="AC200" t="s">
        <v>42</v>
      </c>
      <c r="AD200" t="s">
        <v>42</v>
      </c>
      <c r="AE200" t="s">
        <v>42</v>
      </c>
      <c r="AF200" t="s">
        <v>42</v>
      </c>
      <c r="AG200" t="s">
        <v>42</v>
      </c>
      <c r="AH200" t="s">
        <v>42</v>
      </c>
      <c r="AI200" t="s">
        <v>36</v>
      </c>
      <c r="AJ200" t="s">
        <v>53</v>
      </c>
      <c r="AK200" t="s">
        <v>47</v>
      </c>
    </row>
    <row r="201" spans="1:37" x14ac:dyDescent="0.25">
      <c r="A201">
        <v>233</v>
      </c>
      <c r="B201" s="1">
        <v>46070.956770833298</v>
      </c>
      <c r="C201" s="1">
        <v>46070.964537036998</v>
      </c>
      <c r="D201" t="s">
        <v>33</v>
      </c>
      <c r="F201" s="1"/>
      <c r="G201" t="s">
        <v>35</v>
      </c>
      <c r="H201" t="s">
        <v>251</v>
      </c>
      <c r="I201" t="s">
        <v>251</v>
      </c>
      <c r="J201" t="s">
        <v>251</v>
      </c>
      <c r="K201" t="s">
        <v>36</v>
      </c>
      <c r="L201" t="s">
        <v>40</v>
      </c>
      <c r="M201" t="s">
        <v>36</v>
      </c>
      <c r="O201" t="s">
        <v>52</v>
      </c>
      <c r="P201" t="s">
        <v>39</v>
      </c>
      <c r="Q201" t="s">
        <v>42</v>
      </c>
      <c r="R201" t="s">
        <v>40</v>
      </c>
      <c r="S201" t="s">
        <v>41</v>
      </c>
      <c r="T201" t="s">
        <v>36</v>
      </c>
      <c r="U201" t="s">
        <v>41</v>
      </c>
      <c r="V201" t="s">
        <v>37</v>
      </c>
      <c r="W201" t="s">
        <v>36</v>
      </c>
      <c r="X201" t="s">
        <v>42</v>
      </c>
      <c r="Y201" t="s">
        <v>42</v>
      </c>
      <c r="Z201" t="s">
        <v>36</v>
      </c>
      <c r="AA201" t="s">
        <v>42</v>
      </c>
      <c r="AB201" t="s">
        <v>42</v>
      </c>
      <c r="AC201" t="s">
        <v>42</v>
      </c>
      <c r="AD201" t="s">
        <v>42</v>
      </c>
      <c r="AE201" t="s">
        <v>42</v>
      </c>
      <c r="AF201" t="s">
        <v>42</v>
      </c>
      <c r="AG201" t="s">
        <v>42</v>
      </c>
      <c r="AH201" t="s">
        <v>42</v>
      </c>
      <c r="AI201" t="s">
        <v>36</v>
      </c>
      <c r="AJ201" t="s">
        <v>43</v>
      </c>
      <c r="AK201" t="s">
        <v>50</v>
      </c>
    </row>
    <row r="202" spans="1:37" x14ac:dyDescent="0.25">
      <c r="A202">
        <v>234</v>
      </c>
      <c r="B202" s="1">
        <v>46070.381840277798</v>
      </c>
      <c r="C202" s="1">
        <v>46070.985266203701</v>
      </c>
      <c r="D202" t="s">
        <v>33</v>
      </c>
      <c r="F202" s="1"/>
      <c r="G202" t="s">
        <v>35</v>
      </c>
      <c r="H202" t="s">
        <v>251</v>
      </c>
      <c r="I202" t="s">
        <v>251</v>
      </c>
      <c r="J202" t="s">
        <v>251</v>
      </c>
      <c r="K202" t="s">
        <v>36</v>
      </c>
      <c r="L202" t="s">
        <v>40</v>
      </c>
      <c r="M202" t="s">
        <v>41</v>
      </c>
      <c r="N202" t="s">
        <v>172</v>
      </c>
      <c r="O202" t="s">
        <v>84</v>
      </c>
      <c r="P202" t="s">
        <v>67</v>
      </c>
      <c r="Q202" t="s">
        <v>42</v>
      </c>
      <c r="R202" t="s">
        <v>36</v>
      </c>
      <c r="S202" t="s">
        <v>36</v>
      </c>
      <c r="T202" t="s">
        <v>41</v>
      </c>
      <c r="U202" t="s">
        <v>41</v>
      </c>
      <c r="V202" t="s">
        <v>41</v>
      </c>
      <c r="W202" t="s">
        <v>41</v>
      </c>
      <c r="X202" t="s">
        <v>36</v>
      </c>
      <c r="Y202" t="s">
        <v>42</v>
      </c>
      <c r="Z202" t="s">
        <v>40</v>
      </c>
      <c r="AA202" t="s">
        <v>37</v>
      </c>
      <c r="AB202" t="s">
        <v>42</v>
      </c>
      <c r="AC202" t="s">
        <v>41</v>
      </c>
      <c r="AD202" t="s">
        <v>41</v>
      </c>
      <c r="AE202" t="s">
        <v>37</v>
      </c>
      <c r="AF202" t="s">
        <v>36</v>
      </c>
      <c r="AG202" t="s">
        <v>37</v>
      </c>
      <c r="AH202" t="s">
        <v>42</v>
      </c>
      <c r="AI202" t="s">
        <v>42</v>
      </c>
      <c r="AJ202" t="s">
        <v>53</v>
      </c>
      <c r="AK202" t="s">
        <v>44</v>
      </c>
    </row>
    <row r="203" spans="1:37" x14ac:dyDescent="0.25">
      <c r="A203">
        <v>235</v>
      </c>
      <c r="B203" s="1">
        <v>46070.997465277796</v>
      </c>
      <c r="C203" s="1">
        <v>46071.002280092602</v>
      </c>
      <c r="D203" t="s">
        <v>33</v>
      </c>
      <c r="F203" s="1"/>
      <c r="G203" t="s">
        <v>35</v>
      </c>
      <c r="H203" t="s">
        <v>251</v>
      </c>
      <c r="I203" t="s">
        <v>251</v>
      </c>
      <c r="J203" t="s">
        <v>251</v>
      </c>
      <c r="K203" t="s">
        <v>42</v>
      </c>
      <c r="L203" t="s">
        <v>37</v>
      </c>
      <c r="M203" t="s">
        <v>42</v>
      </c>
      <c r="O203" t="s">
        <v>52</v>
      </c>
      <c r="P203" t="s">
        <v>46</v>
      </c>
      <c r="Q203" t="s">
        <v>37</v>
      </c>
      <c r="R203" t="s">
        <v>40</v>
      </c>
      <c r="S203" t="s">
        <v>40</v>
      </c>
      <c r="T203" t="s">
        <v>37</v>
      </c>
      <c r="U203" t="s">
        <v>41</v>
      </c>
      <c r="V203" t="s">
        <v>37</v>
      </c>
      <c r="W203" t="s">
        <v>37</v>
      </c>
      <c r="X203" t="s">
        <v>37</v>
      </c>
      <c r="Y203" t="s">
        <v>41</v>
      </c>
      <c r="Z203" t="s">
        <v>40</v>
      </c>
      <c r="AA203" t="s">
        <v>40</v>
      </c>
      <c r="AB203" t="s">
        <v>37</v>
      </c>
      <c r="AC203" t="s">
        <v>37</v>
      </c>
      <c r="AD203" t="s">
        <v>37</v>
      </c>
      <c r="AE203" t="s">
        <v>37</v>
      </c>
      <c r="AF203" t="s">
        <v>37</v>
      </c>
      <c r="AG203" t="s">
        <v>37</v>
      </c>
      <c r="AH203" t="s">
        <v>37</v>
      </c>
      <c r="AI203" t="s">
        <v>40</v>
      </c>
      <c r="AJ203" t="s">
        <v>53</v>
      </c>
      <c r="AK203" t="s">
        <v>47</v>
      </c>
    </row>
    <row r="204" spans="1:37" x14ac:dyDescent="0.25">
      <c r="A204">
        <v>237</v>
      </c>
      <c r="B204" s="1">
        <v>46071.202013888898</v>
      </c>
      <c r="C204" s="1">
        <v>46071.206365740698</v>
      </c>
      <c r="D204" t="s">
        <v>33</v>
      </c>
      <c r="F204" s="1"/>
      <c r="G204" t="s">
        <v>35</v>
      </c>
      <c r="H204" t="s">
        <v>251</v>
      </c>
      <c r="I204" t="s">
        <v>251</v>
      </c>
      <c r="J204" t="s">
        <v>251</v>
      </c>
      <c r="K204" t="s">
        <v>42</v>
      </c>
      <c r="L204" t="s">
        <v>42</v>
      </c>
      <c r="M204" t="s">
        <v>37</v>
      </c>
      <c r="O204" t="s">
        <v>38</v>
      </c>
      <c r="P204" t="s">
        <v>39</v>
      </c>
      <c r="Q204" t="s">
        <v>37</v>
      </c>
      <c r="R204" t="s">
        <v>37</v>
      </c>
      <c r="S204" t="s">
        <v>42</v>
      </c>
      <c r="T204" t="s">
        <v>37</v>
      </c>
      <c r="U204" t="s">
        <v>40</v>
      </c>
      <c r="V204" t="s">
        <v>37</v>
      </c>
      <c r="W204" t="s">
        <v>40</v>
      </c>
      <c r="X204" t="s">
        <v>36</v>
      </c>
      <c r="Y204" t="s">
        <v>42</v>
      </c>
      <c r="Z204" t="s">
        <v>36</v>
      </c>
      <c r="AA204" t="s">
        <v>42</v>
      </c>
      <c r="AB204" t="s">
        <v>36</v>
      </c>
      <c r="AC204" t="s">
        <v>42</v>
      </c>
      <c r="AD204" t="s">
        <v>37</v>
      </c>
      <c r="AE204" t="s">
        <v>37</v>
      </c>
      <c r="AF204" t="s">
        <v>37</v>
      </c>
      <c r="AG204" t="s">
        <v>42</v>
      </c>
      <c r="AH204" t="s">
        <v>40</v>
      </c>
      <c r="AI204" t="s">
        <v>40</v>
      </c>
      <c r="AJ204" t="s">
        <v>43</v>
      </c>
      <c r="AK204" t="s">
        <v>66</v>
      </c>
    </row>
    <row r="205" spans="1:37" x14ac:dyDescent="0.25">
      <c r="A205">
        <v>238</v>
      </c>
      <c r="B205" s="1">
        <v>46071.2194212963</v>
      </c>
      <c r="C205" s="1">
        <v>46071.224189814799</v>
      </c>
      <c r="D205" t="s">
        <v>33</v>
      </c>
      <c r="F205" s="1"/>
      <c r="G205" t="s">
        <v>35</v>
      </c>
      <c r="H205" t="s">
        <v>251</v>
      </c>
      <c r="I205" t="s">
        <v>251</v>
      </c>
      <c r="J205" t="s">
        <v>251</v>
      </c>
      <c r="K205" t="s">
        <v>41</v>
      </c>
      <c r="L205" t="s">
        <v>41</v>
      </c>
      <c r="M205" t="s">
        <v>36</v>
      </c>
      <c r="O205" t="s">
        <v>38</v>
      </c>
      <c r="P205" t="s">
        <v>39</v>
      </c>
      <c r="Q205" t="s">
        <v>42</v>
      </c>
      <c r="R205" t="s">
        <v>36</v>
      </c>
      <c r="S205" t="s">
        <v>41</v>
      </c>
      <c r="T205" t="s">
        <v>36</v>
      </c>
      <c r="U205" t="s">
        <v>36</v>
      </c>
      <c r="V205" t="s">
        <v>42</v>
      </c>
      <c r="W205" t="s">
        <v>36</v>
      </c>
      <c r="X205" t="s">
        <v>42</v>
      </c>
      <c r="Y205" t="s">
        <v>42</v>
      </c>
      <c r="Z205" t="s">
        <v>42</v>
      </c>
      <c r="AA205" t="s">
        <v>42</v>
      </c>
      <c r="AB205" t="s">
        <v>42</v>
      </c>
      <c r="AC205" t="s">
        <v>42</v>
      </c>
      <c r="AD205" t="s">
        <v>36</v>
      </c>
      <c r="AE205" t="s">
        <v>42</v>
      </c>
      <c r="AF205" t="s">
        <v>42</v>
      </c>
      <c r="AG205" t="s">
        <v>42</v>
      </c>
      <c r="AH205" t="s">
        <v>42</v>
      </c>
      <c r="AI205" t="s">
        <v>36</v>
      </c>
      <c r="AJ205" t="s">
        <v>43</v>
      </c>
      <c r="AK205" t="s">
        <v>66</v>
      </c>
    </row>
    <row r="206" spans="1:37" x14ac:dyDescent="0.25">
      <c r="A206">
        <v>239</v>
      </c>
      <c r="B206" s="1">
        <v>46071.285868055602</v>
      </c>
      <c r="C206" s="1">
        <v>46071.289386574099</v>
      </c>
      <c r="D206" t="s">
        <v>33</v>
      </c>
      <c r="F206" s="1"/>
      <c r="G206" t="s">
        <v>35</v>
      </c>
      <c r="H206" t="s">
        <v>251</v>
      </c>
      <c r="I206" t="s">
        <v>251</v>
      </c>
      <c r="J206" t="s">
        <v>251</v>
      </c>
      <c r="K206" t="s">
        <v>36</v>
      </c>
      <c r="L206" t="s">
        <v>42</v>
      </c>
      <c r="M206" t="s">
        <v>36</v>
      </c>
      <c r="O206" t="s">
        <v>48</v>
      </c>
      <c r="P206" t="s">
        <v>46</v>
      </c>
      <c r="Q206" t="s">
        <v>42</v>
      </c>
      <c r="R206" t="s">
        <v>36</v>
      </c>
      <c r="S206" t="s">
        <v>36</v>
      </c>
      <c r="T206" t="s">
        <v>36</v>
      </c>
      <c r="U206" t="s">
        <v>41</v>
      </c>
      <c r="V206" t="s">
        <v>36</v>
      </c>
      <c r="W206" t="s">
        <v>36</v>
      </c>
      <c r="X206" t="s">
        <v>40</v>
      </c>
      <c r="Y206" t="s">
        <v>36</v>
      </c>
      <c r="Z206" t="s">
        <v>42</v>
      </c>
      <c r="AA206" t="s">
        <v>42</v>
      </c>
      <c r="AB206" t="s">
        <v>40</v>
      </c>
      <c r="AC206" t="s">
        <v>36</v>
      </c>
      <c r="AD206" t="s">
        <v>37</v>
      </c>
      <c r="AE206" t="s">
        <v>37</v>
      </c>
      <c r="AF206" t="s">
        <v>37</v>
      </c>
      <c r="AG206" t="s">
        <v>37</v>
      </c>
      <c r="AH206" t="s">
        <v>37</v>
      </c>
      <c r="AI206" t="s">
        <v>42</v>
      </c>
      <c r="AJ206" t="s">
        <v>43</v>
      </c>
      <c r="AK206" t="s">
        <v>66</v>
      </c>
    </row>
    <row r="207" spans="1:37" x14ac:dyDescent="0.25">
      <c r="A207">
        <v>240</v>
      </c>
      <c r="B207" s="1">
        <v>46071.317604166703</v>
      </c>
      <c r="C207" s="1">
        <v>46071.325613425899</v>
      </c>
      <c r="D207" t="s">
        <v>33</v>
      </c>
      <c r="F207" s="1"/>
      <c r="G207" t="s">
        <v>35</v>
      </c>
      <c r="H207" t="s">
        <v>251</v>
      </c>
      <c r="I207" t="s">
        <v>251</v>
      </c>
      <c r="J207" t="s">
        <v>251</v>
      </c>
      <c r="K207" t="s">
        <v>41</v>
      </c>
      <c r="L207" t="s">
        <v>41</v>
      </c>
      <c r="M207" t="s">
        <v>41</v>
      </c>
      <c r="O207" t="s">
        <v>95</v>
      </c>
      <c r="P207" t="s">
        <v>46</v>
      </c>
      <c r="Q207" t="s">
        <v>36</v>
      </c>
      <c r="R207" t="s">
        <v>41</v>
      </c>
      <c r="S207" t="s">
        <v>36</v>
      </c>
      <c r="T207" t="s">
        <v>36</v>
      </c>
      <c r="U207" t="s">
        <v>41</v>
      </c>
      <c r="V207" t="s">
        <v>36</v>
      </c>
      <c r="W207" t="s">
        <v>41</v>
      </c>
      <c r="X207" t="s">
        <v>41</v>
      </c>
      <c r="Y207" t="s">
        <v>42</v>
      </c>
      <c r="Z207" t="s">
        <v>42</v>
      </c>
      <c r="AA207" t="s">
        <v>42</v>
      </c>
      <c r="AB207" t="s">
        <v>36</v>
      </c>
      <c r="AC207" t="s">
        <v>42</v>
      </c>
      <c r="AD207" t="s">
        <v>42</v>
      </c>
      <c r="AE207" t="s">
        <v>36</v>
      </c>
      <c r="AF207" t="s">
        <v>42</v>
      </c>
      <c r="AG207" t="s">
        <v>37</v>
      </c>
      <c r="AH207" t="s">
        <v>42</v>
      </c>
      <c r="AI207" t="s">
        <v>42</v>
      </c>
      <c r="AJ207" t="s">
        <v>43</v>
      </c>
      <c r="AK207" t="s">
        <v>44</v>
      </c>
    </row>
    <row r="208" spans="1:37" x14ac:dyDescent="0.25">
      <c r="A208">
        <v>241</v>
      </c>
      <c r="B208" s="1">
        <v>46071.321493055599</v>
      </c>
      <c r="C208" s="1">
        <v>46071.3269560185</v>
      </c>
      <c r="D208" t="s">
        <v>33</v>
      </c>
      <c r="F208" s="1"/>
      <c r="G208" t="s">
        <v>35</v>
      </c>
      <c r="H208" t="s">
        <v>251</v>
      </c>
      <c r="I208" t="s">
        <v>251</v>
      </c>
      <c r="J208" t="s">
        <v>251</v>
      </c>
      <c r="K208" t="s">
        <v>36</v>
      </c>
      <c r="L208" t="s">
        <v>36</v>
      </c>
      <c r="M208" t="s">
        <v>36</v>
      </c>
      <c r="O208" t="s">
        <v>48</v>
      </c>
      <c r="P208" t="s">
        <v>39</v>
      </c>
      <c r="Q208" t="s">
        <v>40</v>
      </c>
      <c r="R208" t="s">
        <v>36</v>
      </c>
      <c r="S208" t="s">
        <v>40</v>
      </c>
      <c r="T208" t="s">
        <v>36</v>
      </c>
      <c r="U208" t="s">
        <v>40</v>
      </c>
      <c r="V208" t="s">
        <v>42</v>
      </c>
      <c r="W208" t="s">
        <v>42</v>
      </c>
      <c r="X208" t="s">
        <v>40</v>
      </c>
      <c r="Y208" t="s">
        <v>36</v>
      </c>
      <c r="Z208" t="s">
        <v>36</v>
      </c>
      <c r="AA208" t="s">
        <v>36</v>
      </c>
      <c r="AB208" t="s">
        <v>36</v>
      </c>
      <c r="AC208" t="s">
        <v>36</v>
      </c>
      <c r="AD208" t="s">
        <v>42</v>
      </c>
      <c r="AE208" t="s">
        <v>42</v>
      </c>
      <c r="AF208" t="s">
        <v>40</v>
      </c>
      <c r="AG208" t="s">
        <v>42</v>
      </c>
      <c r="AH208" t="s">
        <v>40</v>
      </c>
      <c r="AI208" t="s">
        <v>36</v>
      </c>
      <c r="AJ208" t="s">
        <v>57</v>
      </c>
      <c r="AK208" t="s">
        <v>44</v>
      </c>
    </row>
    <row r="209" spans="1:38" x14ac:dyDescent="0.25">
      <c r="A209">
        <v>242</v>
      </c>
      <c r="B209" s="1">
        <v>46071.352048611101</v>
      </c>
      <c r="C209" s="1">
        <v>46071.356215277803</v>
      </c>
      <c r="D209" t="s">
        <v>33</v>
      </c>
      <c r="F209" s="1"/>
      <c r="G209" t="s">
        <v>35</v>
      </c>
      <c r="H209" t="s">
        <v>251</v>
      </c>
      <c r="I209" t="s">
        <v>251</v>
      </c>
      <c r="J209" t="s">
        <v>251</v>
      </c>
      <c r="K209" t="s">
        <v>36</v>
      </c>
      <c r="L209" t="s">
        <v>37</v>
      </c>
      <c r="M209" t="s">
        <v>36</v>
      </c>
      <c r="O209" t="s">
        <v>38</v>
      </c>
      <c r="P209" t="s">
        <v>49</v>
      </c>
      <c r="Q209" t="s">
        <v>37</v>
      </c>
      <c r="R209" t="s">
        <v>36</v>
      </c>
      <c r="S209" t="s">
        <v>36</v>
      </c>
      <c r="T209" t="s">
        <v>36</v>
      </c>
      <c r="U209" t="s">
        <v>41</v>
      </c>
      <c r="V209" t="s">
        <v>37</v>
      </c>
      <c r="W209" t="s">
        <v>36</v>
      </c>
      <c r="X209" t="s">
        <v>36</v>
      </c>
      <c r="Y209" t="s">
        <v>41</v>
      </c>
      <c r="Z209" t="s">
        <v>41</v>
      </c>
      <c r="AA209" t="s">
        <v>42</v>
      </c>
      <c r="AB209" t="s">
        <v>42</v>
      </c>
      <c r="AC209" t="s">
        <v>42</v>
      </c>
      <c r="AD209" t="s">
        <v>42</v>
      </c>
      <c r="AE209" t="s">
        <v>37</v>
      </c>
      <c r="AF209" t="s">
        <v>37</v>
      </c>
      <c r="AG209" t="s">
        <v>42</v>
      </c>
      <c r="AH209" t="s">
        <v>42</v>
      </c>
      <c r="AI209" t="s">
        <v>37</v>
      </c>
      <c r="AJ209" t="s">
        <v>43</v>
      </c>
      <c r="AK209" t="s">
        <v>47</v>
      </c>
      <c r="AL209" t="s">
        <v>173</v>
      </c>
    </row>
    <row r="210" spans="1:38" x14ac:dyDescent="0.25">
      <c r="A210">
        <v>243</v>
      </c>
      <c r="B210" s="1">
        <v>46071.362106481502</v>
      </c>
      <c r="C210" s="1">
        <v>46071.364930555603</v>
      </c>
      <c r="D210" t="s">
        <v>33</v>
      </c>
      <c r="F210" s="1"/>
      <c r="G210" t="s">
        <v>35</v>
      </c>
      <c r="H210" t="s">
        <v>251</v>
      </c>
      <c r="I210" t="s">
        <v>251</v>
      </c>
      <c r="J210" t="s">
        <v>251</v>
      </c>
      <c r="K210" t="s">
        <v>36</v>
      </c>
      <c r="L210" t="s">
        <v>42</v>
      </c>
      <c r="M210" t="s">
        <v>36</v>
      </c>
      <c r="O210" t="s">
        <v>52</v>
      </c>
      <c r="P210" t="s">
        <v>46</v>
      </c>
      <c r="Q210" t="s">
        <v>42</v>
      </c>
      <c r="R210" t="s">
        <v>37</v>
      </c>
      <c r="S210" t="s">
        <v>37</v>
      </c>
      <c r="T210" t="s">
        <v>36</v>
      </c>
      <c r="U210" t="s">
        <v>41</v>
      </c>
      <c r="V210" t="s">
        <v>41</v>
      </c>
      <c r="W210" t="s">
        <v>36</v>
      </c>
      <c r="X210" t="s">
        <v>37</v>
      </c>
      <c r="Y210" t="s">
        <v>37</v>
      </c>
      <c r="Z210" t="s">
        <v>37</v>
      </c>
      <c r="AA210" t="s">
        <v>37</v>
      </c>
      <c r="AB210" t="s">
        <v>37</v>
      </c>
      <c r="AC210" t="s">
        <v>37</v>
      </c>
      <c r="AD210" t="s">
        <v>42</v>
      </c>
      <c r="AE210" t="s">
        <v>37</v>
      </c>
      <c r="AF210" t="s">
        <v>37</v>
      </c>
      <c r="AG210" t="s">
        <v>37</v>
      </c>
      <c r="AH210" t="s">
        <v>37</v>
      </c>
      <c r="AI210" t="s">
        <v>42</v>
      </c>
      <c r="AJ210" t="s">
        <v>43</v>
      </c>
      <c r="AK210" t="s">
        <v>66</v>
      </c>
    </row>
    <row r="211" spans="1:38" x14ac:dyDescent="0.25">
      <c r="A211">
        <v>244</v>
      </c>
      <c r="B211" s="1">
        <v>46071.388136574104</v>
      </c>
      <c r="C211" s="1">
        <v>46071.392766203702</v>
      </c>
      <c r="D211" t="s">
        <v>33</v>
      </c>
      <c r="F211" s="1"/>
      <c r="G211" t="s">
        <v>35</v>
      </c>
      <c r="H211" t="s">
        <v>251</v>
      </c>
      <c r="I211" t="s">
        <v>251</v>
      </c>
      <c r="J211" t="s">
        <v>251</v>
      </c>
      <c r="K211" t="s">
        <v>36</v>
      </c>
      <c r="L211" t="s">
        <v>41</v>
      </c>
      <c r="M211" t="s">
        <v>36</v>
      </c>
      <c r="O211" t="s">
        <v>38</v>
      </c>
      <c r="P211" t="s">
        <v>49</v>
      </c>
      <c r="Q211" t="s">
        <v>42</v>
      </c>
      <c r="R211" t="s">
        <v>36</v>
      </c>
      <c r="S211" t="s">
        <v>36</v>
      </c>
      <c r="T211" t="s">
        <v>37</v>
      </c>
      <c r="U211" t="s">
        <v>40</v>
      </c>
      <c r="V211" t="s">
        <v>37</v>
      </c>
      <c r="W211" t="s">
        <v>42</v>
      </c>
      <c r="X211" t="s">
        <v>36</v>
      </c>
      <c r="Y211" t="s">
        <v>36</v>
      </c>
      <c r="Z211" t="s">
        <v>42</v>
      </c>
      <c r="AA211" t="s">
        <v>37</v>
      </c>
      <c r="AB211" t="s">
        <v>37</v>
      </c>
      <c r="AC211" t="s">
        <v>37</v>
      </c>
      <c r="AD211" t="s">
        <v>42</v>
      </c>
      <c r="AE211" t="s">
        <v>42</v>
      </c>
      <c r="AF211" t="s">
        <v>36</v>
      </c>
      <c r="AG211" t="s">
        <v>42</v>
      </c>
      <c r="AH211" t="s">
        <v>42</v>
      </c>
      <c r="AI211" t="s">
        <v>37</v>
      </c>
      <c r="AJ211" t="s">
        <v>43</v>
      </c>
      <c r="AK211" t="s">
        <v>66</v>
      </c>
    </row>
    <row r="212" spans="1:38" x14ac:dyDescent="0.25">
      <c r="A212">
        <v>245</v>
      </c>
      <c r="B212" s="1">
        <v>46071.3976273148</v>
      </c>
      <c r="C212" s="1">
        <v>46071.401921296303</v>
      </c>
      <c r="D212" t="s">
        <v>33</v>
      </c>
      <c r="F212" s="1"/>
      <c r="G212" t="s">
        <v>35</v>
      </c>
      <c r="H212" t="s">
        <v>251</v>
      </c>
      <c r="I212" t="s">
        <v>251</v>
      </c>
      <c r="J212" t="s">
        <v>251</v>
      </c>
      <c r="K212" t="s">
        <v>37</v>
      </c>
      <c r="L212" t="s">
        <v>37</v>
      </c>
      <c r="M212" t="s">
        <v>40</v>
      </c>
      <c r="N212" t="s">
        <v>174</v>
      </c>
      <c r="O212" t="s">
        <v>52</v>
      </c>
      <c r="P212" t="s">
        <v>46</v>
      </c>
      <c r="Q212" t="s">
        <v>36</v>
      </c>
      <c r="R212" t="s">
        <v>36</v>
      </c>
      <c r="S212" t="s">
        <v>36</v>
      </c>
      <c r="T212" t="s">
        <v>42</v>
      </c>
      <c r="U212" t="s">
        <v>36</v>
      </c>
      <c r="V212" t="s">
        <v>37</v>
      </c>
      <c r="W212" t="s">
        <v>41</v>
      </c>
      <c r="X212" t="s">
        <v>36</v>
      </c>
      <c r="Y212" t="s">
        <v>36</v>
      </c>
      <c r="Z212" t="s">
        <v>36</v>
      </c>
      <c r="AA212" t="s">
        <v>37</v>
      </c>
      <c r="AB212" t="s">
        <v>42</v>
      </c>
      <c r="AC212" t="s">
        <v>37</v>
      </c>
      <c r="AD212" t="s">
        <v>41</v>
      </c>
      <c r="AE212" t="s">
        <v>41</v>
      </c>
      <c r="AF212" t="s">
        <v>36</v>
      </c>
      <c r="AG212" t="s">
        <v>36</v>
      </c>
      <c r="AH212" t="s">
        <v>42</v>
      </c>
      <c r="AI212" t="s">
        <v>36</v>
      </c>
      <c r="AJ212" t="s">
        <v>43</v>
      </c>
      <c r="AK212" t="s">
        <v>44</v>
      </c>
    </row>
    <row r="213" spans="1:38" x14ac:dyDescent="0.25">
      <c r="A213">
        <v>246</v>
      </c>
      <c r="B213" s="1">
        <v>46071.417256944398</v>
      </c>
      <c r="C213" s="1">
        <v>46071.427673611099</v>
      </c>
      <c r="D213" t="s">
        <v>33</v>
      </c>
      <c r="F213" s="1"/>
      <c r="G213" t="s">
        <v>35</v>
      </c>
      <c r="H213" t="s">
        <v>251</v>
      </c>
      <c r="I213" t="s">
        <v>251</v>
      </c>
      <c r="J213" t="s">
        <v>251</v>
      </c>
      <c r="K213" t="s">
        <v>40</v>
      </c>
      <c r="L213" t="s">
        <v>37</v>
      </c>
      <c r="M213" t="s">
        <v>40</v>
      </c>
      <c r="N213" t="s">
        <v>175</v>
      </c>
      <c r="O213" t="s">
        <v>38</v>
      </c>
      <c r="P213" t="s">
        <v>49</v>
      </c>
      <c r="Q213" t="s">
        <v>42</v>
      </c>
      <c r="R213" t="s">
        <v>41</v>
      </c>
      <c r="S213" t="s">
        <v>37</v>
      </c>
      <c r="T213" t="s">
        <v>37</v>
      </c>
      <c r="U213" t="s">
        <v>42</v>
      </c>
      <c r="V213" t="s">
        <v>37</v>
      </c>
      <c r="W213" t="s">
        <v>42</v>
      </c>
      <c r="X213" t="s">
        <v>41</v>
      </c>
      <c r="Y213" t="s">
        <v>36</v>
      </c>
      <c r="Z213" t="s">
        <v>42</v>
      </c>
      <c r="AA213" t="s">
        <v>42</v>
      </c>
      <c r="AB213" t="s">
        <v>36</v>
      </c>
      <c r="AC213" t="s">
        <v>42</v>
      </c>
      <c r="AD213" t="s">
        <v>42</v>
      </c>
      <c r="AE213" t="s">
        <v>37</v>
      </c>
      <c r="AF213" t="s">
        <v>42</v>
      </c>
      <c r="AG213" t="s">
        <v>36</v>
      </c>
      <c r="AH213" t="s">
        <v>42</v>
      </c>
      <c r="AI213" t="s">
        <v>37</v>
      </c>
      <c r="AJ213" t="s">
        <v>53</v>
      </c>
      <c r="AK213" t="s">
        <v>47</v>
      </c>
    </row>
    <row r="214" spans="1:38" x14ac:dyDescent="0.25">
      <c r="A214">
        <v>247</v>
      </c>
      <c r="B214" s="1">
        <v>46071.421099537001</v>
      </c>
      <c r="C214" s="1">
        <v>46071.431747685201</v>
      </c>
      <c r="D214" t="s">
        <v>33</v>
      </c>
      <c r="F214" s="1"/>
      <c r="G214" t="s">
        <v>35</v>
      </c>
      <c r="H214" t="s">
        <v>251</v>
      </c>
      <c r="I214" t="s">
        <v>251</v>
      </c>
      <c r="J214" t="s">
        <v>251</v>
      </c>
      <c r="K214" t="s">
        <v>36</v>
      </c>
      <c r="L214" t="s">
        <v>36</v>
      </c>
      <c r="M214" t="s">
        <v>36</v>
      </c>
      <c r="N214" t="s">
        <v>176</v>
      </c>
      <c r="O214" t="s">
        <v>48</v>
      </c>
      <c r="P214" t="s">
        <v>46</v>
      </c>
      <c r="Q214" t="s">
        <v>36</v>
      </c>
      <c r="R214" t="s">
        <v>42</v>
      </c>
      <c r="S214" t="s">
        <v>41</v>
      </c>
      <c r="T214" t="s">
        <v>40</v>
      </c>
      <c r="U214" t="s">
        <v>36</v>
      </c>
      <c r="V214" t="s">
        <v>42</v>
      </c>
      <c r="W214" t="s">
        <v>36</v>
      </c>
      <c r="X214" t="s">
        <v>42</v>
      </c>
      <c r="Y214" t="s">
        <v>42</v>
      </c>
      <c r="Z214" t="s">
        <v>40</v>
      </c>
      <c r="AA214" t="s">
        <v>42</v>
      </c>
      <c r="AB214" t="s">
        <v>42</v>
      </c>
      <c r="AC214" t="s">
        <v>42</v>
      </c>
      <c r="AD214" t="s">
        <v>40</v>
      </c>
      <c r="AE214" t="s">
        <v>42</v>
      </c>
      <c r="AF214" t="s">
        <v>40</v>
      </c>
      <c r="AG214" t="s">
        <v>42</v>
      </c>
      <c r="AH214" t="s">
        <v>42</v>
      </c>
      <c r="AI214" t="s">
        <v>42</v>
      </c>
      <c r="AJ214" t="s">
        <v>43</v>
      </c>
      <c r="AK214" t="s">
        <v>66</v>
      </c>
      <c r="AL214" t="s">
        <v>177</v>
      </c>
    </row>
    <row r="215" spans="1:38" x14ac:dyDescent="0.25">
      <c r="A215">
        <v>251</v>
      </c>
      <c r="B215" s="1">
        <v>46071.535127314797</v>
      </c>
      <c r="C215" s="1">
        <v>46071.539907407401</v>
      </c>
      <c r="D215" t="s">
        <v>33</v>
      </c>
      <c r="F215" s="1"/>
      <c r="G215" t="s">
        <v>35</v>
      </c>
      <c r="H215" t="s">
        <v>251</v>
      </c>
      <c r="I215" t="s">
        <v>251</v>
      </c>
      <c r="J215" t="s">
        <v>251</v>
      </c>
      <c r="K215" t="s">
        <v>41</v>
      </c>
      <c r="L215" t="s">
        <v>41</v>
      </c>
      <c r="M215" t="s">
        <v>41</v>
      </c>
      <c r="O215" t="s">
        <v>38</v>
      </c>
      <c r="P215" t="s">
        <v>39</v>
      </c>
      <c r="Q215" t="s">
        <v>37</v>
      </c>
      <c r="R215" t="s">
        <v>40</v>
      </c>
      <c r="S215" t="s">
        <v>42</v>
      </c>
      <c r="T215" t="s">
        <v>36</v>
      </c>
      <c r="U215" t="s">
        <v>36</v>
      </c>
      <c r="V215" t="s">
        <v>42</v>
      </c>
      <c r="W215" t="s">
        <v>40</v>
      </c>
      <c r="X215" t="s">
        <v>36</v>
      </c>
      <c r="Y215" t="s">
        <v>42</v>
      </c>
      <c r="Z215" t="s">
        <v>41</v>
      </c>
      <c r="AA215" t="s">
        <v>42</v>
      </c>
      <c r="AB215" t="s">
        <v>37</v>
      </c>
      <c r="AC215" t="s">
        <v>36</v>
      </c>
      <c r="AD215" t="s">
        <v>37</v>
      </c>
      <c r="AE215" t="s">
        <v>37</v>
      </c>
      <c r="AF215" t="s">
        <v>37</v>
      </c>
      <c r="AG215" t="s">
        <v>37</v>
      </c>
      <c r="AH215" t="s">
        <v>37</v>
      </c>
      <c r="AI215" t="s">
        <v>42</v>
      </c>
      <c r="AJ215" t="s">
        <v>57</v>
      </c>
      <c r="AK215" t="s">
        <v>47</v>
      </c>
    </row>
    <row r="216" spans="1:38" x14ac:dyDescent="0.25">
      <c r="A216">
        <v>253</v>
      </c>
      <c r="B216" s="1">
        <v>46071.5484027778</v>
      </c>
      <c r="C216" s="1">
        <v>46071.556377314802</v>
      </c>
      <c r="D216" t="s">
        <v>33</v>
      </c>
      <c r="F216" s="1"/>
      <c r="G216" t="s">
        <v>35</v>
      </c>
      <c r="H216" t="s">
        <v>251</v>
      </c>
      <c r="I216" t="s">
        <v>251</v>
      </c>
      <c r="J216" t="s">
        <v>251</v>
      </c>
      <c r="K216" t="s">
        <v>36</v>
      </c>
      <c r="L216" t="s">
        <v>37</v>
      </c>
      <c r="M216" t="s">
        <v>37</v>
      </c>
      <c r="N216" t="s">
        <v>178</v>
      </c>
      <c r="O216" t="s">
        <v>48</v>
      </c>
      <c r="P216" t="s">
        <v>39</v>
      </c>
      <c r="Q216" t="s">
        <v>37</v>
      </c>
      <c r="R216" t="s">
        <v>41</v>
      </c>
      <c r="S216" t="s">
        <v>37</v>
      </c>
      <c r="T216" t="s">
        <v>37</v>
      </c>
      <c r="U216" t="s">
        <v>40</v>
      </c>
      <c r="V216" t="s">
        <v>37</v>
      </c>
      <c r="W216" t="s">
        <v>42</v>
      </c>
      <c r="X216" t="s">
        <v>41</v>
      </c>
      <c r="Y216" t="s">
        <v>42</v>
      </c>
      <c r="Z216" t="s">
        <v>42</v>
      </c>
      <c r="AA216" t="s">
        <v>37</v>
      </c>
      <c r="AB216" t="s">
        <v>37</v>
      </c>
      <c r="AC216" t="s">
        <v>37</v>
      </c>
      <c r="AD216" t="s">
        <v>37</v>
      </c>
      <c r="AE216" t="s">
        <v>37</v>
      </c>
      <c r="AF216" t="s">
        <v>37</v>
      </c>
      <c r="AG216" t="s">
        <v>40</v>
      </c>
      <c r="AH216" t="s">
        <v>42</v>
      </c>
      <c r="AI216" t="s">
        <v>37</v>
      </c>
      <c r="AJ216" t="s">
        <v>57</v>
      </c>
      <c r="AK216" t="s">
        <v>47</v>
      </c>
      <c r="AL216" t="s">
        <v>179</v>
      </c>
    </row>
    <row r="217" spans="1:38" x14ac:dyDescent="0.25">
      <c r="A217">
        <v>254</v>
      </c>
      <c r="B217" s="1">
        <v>46071.551643518498</v>
      </c>
      <c r="C217" s="1">
        <v>46071.566250000003</v>
      </c>
      <c r="D217" t="s">
        <v>33</v>
      </c>
      <c r="F217" s="1"/>
      <c r="G217" t="s">
        <v>35</v>
      </c>
      <c r="H217" t="s">
        <v>251</v>
      </c>
      <c r="I217" t="s">
        <v>251</v>
      </c>
      <c r="J217" t="s">
        <v>251</v>
      </c>
      <c r="K217" t="s">
        <v>40</v>
      </c>
      <c r="L217" t="s">
        <v>42</v>
      </c>
      <c r="M217" t="s">
        <v>37</v>
      </c>
      <c r="O217" t="s">
        <v>38</v>
      </c>
      <c r="P217" t="s">
        <v>49</v>
      </c>
      <c r="Q217" t="s">
        <v>37</v>
      </c>
      <c r="R217" t="s">
        <v>36</v>
      </c>
      <c r="S217" t="s">
        <v>36</v>
      </c>
      <c r="T217" t="s">
        <v>42</v>
      </c>
      <c r="U217" t="s">
        <v>42</v>
      </c>
      <c r="V217" t="s">
        <v>37</v>
      </c>
      <c r="W217" t="s">
        <v>37</v>
      </c>
      <c r="X217" t="s">
        <v>36</v>
      </c>
      <c r="Y217" t="s">
        <v>36</v>
      </c>
      <c r="Z217" t="s">
        <v>42</v>
      </c>
      <c r="AA217" t="s">
        <v>37</v>
      </c>
      <c r="AB217" t="s">
        <v>36</v>
      </c>
      <c r="AC217" t="s">
        <v>36</v>
      </c>
      <c r="AD217" t="s">
        <v>42</v>
      </c>
      <c r="AE217" t="s">
        <v>37</v>
      </c>
      <c r="AF217" t="s">
        <v>36</v>
      </c>
      <c r="AG217" t="s">
        <v>42</v>
      </c>
      <c r="AH217" t="s">
        <v>36</v>
      </c>
      <c r="AI217" t="s">
        <v>37</v>
      </c>
      <c r="AJ217" t="s">
        <v>57</v>
      </c>
      <c r="AK217" t="s">
        <v>47</v>
      </c>
      <c r="AL217" t="s">
        <v>180</v>
      </c>
    </row>
    <row r="218" spans="1:38" x14ac:dyDescent="0.25">
      <c r="A218">
        <v>255</v>
      </c>
      <c r="B218" s="1">
        <v>46071.561979166698</v>
      </c>
      <c r="C218" s="1">
        <v>46071.567777777796</v>
      </c>
      <c r="D218" t="s">
        <v>33</v>
      </c>
      <c r="F218" s="1"/>
      <c r="G218" t="s">
        <v>35</v>
      </c>
      <c r="H218" t="s">
        <v>251</v>
      </c>
      <c r="I218" t="s">
        <v>251</v>
      </c>
      <c r="J218" t="s">
        <v>251</v>
      </c>
      <c r="K218" t="s">
        <v>41</v>
      </c>
      <c r="L218" t="s">
        <v>41</v>
      </c>
      <c r="M218" t="s">
        <v>41</v>
      </c>
      <c r="O218" t="s">
        <v>52</v>
      </c>
      <c r="P218" t="s">
        <v>46</v>
      </c>
      <c r="Q218" t="s">
        <v>42</v>
      </c>
      <c r="R218" t="s">
        <v>40</v>
      </c>
      <c r="S218" t="s">
        <v>40</v>
      </c>
      <c r="T218" t="s">
        <v>40</v>
      </c>
      <c r="U218" t="s">
        <v>41</v>
      </c>
      <c r="V218" t="s">
        <v>42</v>
      </c>
      <c r="W218" t="s">
        <v>36</v>
      </c>
      <c r="X218" t="s">
        <v>42</v>
      </c>
      <c r="Y218" t="s">
        <v>42</v>
      </c>
      <c r="Z218" t="s">
        <v>40</v>
      </c>
      <c r="AA218" t="s">
        <v>42</v>
      </c>
      <c r="AB218" t="s">
        <v>42</v>
      </c>
      <c r="AC218" t="s">
        <v>42</v>
      </c>
      <c r="AD218" t="s">
        <v>40</v>
      </c>
      <c r="AE218" t="s">
        <v>42</v>
      </c>
      <c r="AF218" t="s">
        <v>36</v>
      </c>
      <c r="AG218" t="s">
        <v>42</v>
      </c>
      <c r="AH218" t="s">
        <v>42</v>
      </c>
      <c r="AI218" t="s">
        <v>40</v>
      </c>
      <c r="AJ218" t="s">
        <v>43</v>
      </c>
      <c r="AK218" t="s">
        <v>50</v>
      </c>
    </row>
    <row r="219" spans="1:38" x14ac:dyDescent="0.25">
      <c r="A219">
        <v>256</v>
      </c>
      <c r="B219" s="1">
        <v>46071.549432870401</v>
      </c>
      <c r="C219" s="1">
        <v>46071.568981481498</v>
      </c>
      <c r="D219" t="s">
        <v>33</v>
      </c>
      <c r="F219" s="1"/>
      <c r="G219" t="s">
        <v>35</v>
      </c>
      <c r="H219" t="s">
        <v>251</v>
      </c>
      <c r="I219" t="s">
        <v>251</v>
      </c>
      <c r="J219" t="s">
        <v>251</v>
      </c>
      <c r="K219" t="s">
        <v>37</v>
      </c>
      <c r="L219" t="s">
        <v>37</v>
      </c>
      <c r="M219" t="s">
        <v>42</v>
      </c>
      <c r="N219" t="s">
        <v>181</v>
      </c>
      <c r="O219" t="s">
        <v>58</v>
      </c>
      <c r="P219" t="s">
        <v>49</v>
      </c>
      <c r="Q219" t="s">
        <v>42</v>
      </c>
      <c r="R219" t="s">
        <v>36</v>
      </c>
      <c r="S219" t="s">
        <v>42</v>
      </c>
      <c r="T219" t="s">
        <v>36</v>
      </c>
      <c r="U219" t="s">
        <v>36</v>
      </c>
      <c r="V219" t="s">
        <v>42</v>
      </c>
      <c r="W219" t="s">
        <v>36</v>
      </c>
      <c r="X219" t="s">
        <v>42</v>
      </c>
      <c r="Y219" t="s">
        <v>40</v>
      </c>
      <c r="Z219" t="s">
        <v>42</v>
      </c>
      <c r="AA219" t="s">
        <v>42</v>
      </c>
      <c r="AB219" t="s">
        <v>36</v>
      </c>
      <c r="AC219" t="s">
        <v>42</v>
      </c>
      <c r="AD219" t="s">
        <v>42</v>
      </c>
      <c r="AE219" t="s">
        <v>42</v>
      </c>
      <c r="AF219" t="s">
        <v>42</v>
      </c>
      <c r="AG219" t="s">
        <v>42</v>
      </c>
      <c r="AH219" t="s">
        <v>42</v>
      </c>
      <c r="AI219" t="s">
        <v>36</v>
      </c>
      <c r="AJ219" t="s">
        <v>57</v>
      </c>
      <c r="AK219" t="s">
        <v>47</v>
      </c>
    </row>
    <row r="220" spans="1:38" x14ac:dyDescent="0.25">
      <c r="A220">
        <v>258</v>
      </c>
      <c r="B220" s="1">
        <v>46071.5783912037</v>
      </c>
      <c r="C220" s="1">
        <v>46071.581678240698</v>
      </c>
      <c r="D220" t="s">
        <v>33</v>
      </c>
      <c r="F220" s="1"/>
      <c r="G220" t="s">
        <v>35</v>
      </c>
      <c r="H220" t="s">
        <v>251</v>
      </c>
      <c r="I220" t="s">
        <v>251</v>
      </c>
      <c r="J220" t="s">
        <v>251</v>
      </c>
      <c r="K220" t="s">
        <v>41</v>
      </c>
      <c r="L220" t="s">
        <v>36</v>
      </c>
      <c r="M220" t="s">
        <v>41</v>
      </c>
      <c r="N220" t="s">
        <v>182</v>
      </c>
      <c r="O220" t="s">
        <v>38</v>
      </c>
      <c r="P220" t="s">
        <v>39</v>
      </c>
      <c r="Q220" t="s">
        <v>37</v>
      </c>
      <c r="R220" t="s">
        <v>36</v>
      </c>
      <c r="S220" t="s">
        <v>36</v>
      </c>
      <c r="T220" t="s">
        <v>41</v>
      </c>
      <c r="U220" t="s">
        <v>41</v>
      </c>
      <c r="V220" t="s">
        <v>36</v>
      </c>
      <c r="W220" t="s">
        <v>42</v>
      </c>
      <c r="X220" t="s">
        <v>36</v>
      </c>
      <c r="Y220" t="s">
        <v>36</v>
      </c>
      <c r="Z220" t="s">
        <v>36</v>
      </c>
      <c r="AA220" t="s">
        <v>37</v>
      </c>
      <c r="AB220" t="s">
        <v>42</v>
      </c>
      <c r="AC220" t="s">
        <v>42</v>
      </c>
      <c r="AD220" t="s">
        <v>40</v>
      </c>
      <c r="AE220" t="s">
        <v>37</v>
      </c>
      <c r="AF220" t="s">
        <v>36</v>
      </c>
      <c r="AG220" t="s">
        <v>42</v>
      </c>
      <c r="AH220" t="s">
        <v>40</v>
      </c>
      <c r="AI220" t="s">
        <v>42</v>
      </c>
      <c r="AJ220" t="s">
        <v>43</v>
      </c>
      <c r="AK220" t="s">
        <v>47</v>
      </c>
    </row>
    <row r="221" spans="1:38" x14ac:dyDescent="0.25">
      <c r="A221">
        <v>259</v>
      </c>
      <c r="B221" s="1">
        <v>46071.577106481498</v>
      </c>
      <c r="C221" s="1">
        <v>46071.586307870399</v>
      </c>
      <c r="D221" t="s">
        <v>33</v>
      </c>
      <c r="F221" s="1"/>
      <c r="G221" t="s">
        <v>35</v>
      </c>
      <c r="H221" t="s">
        <v>251</v>
      </c>
      <c r="I221" t="s">
        <v>251</v>
      </c>
      <c r="J221" t="s">
        <v>251</v>
      </c>
      <c r="K221" t="s">
        <v>41</v>
      </c>
      <c r="L221" t="s">
        <v>36</v>
      </c>
      <c r="M221" t="s">
        <v>40</v>
      </c>
      <c r="O221" t="s">
        <v>48</v>
      </c>
      <c r="P221" t="s">
        <v>39</v>
      </c>
      <c r="Q221" t="s">
        <v>40</v>
      </c>
      <c r="R221" t="s">
        <v>40</v>
      </c>
      <c r="S221" t="s">
        <v>40</v>
      </c>
      <c r="T221" t="s">
        <v>40</v>
      </c>
      <c r="U221" t="s">
        <v>41</v>
      </c>
      <c r="V221" t="s">
        <v>40</v>
      </c>
      <c r="W221" t="s">
        <v>41</v>
      </c>
      <c r="X221" t="s">
        <v>40</v>
      </c>
      <c r="Y221" t="s">
        <v>36</v>
      </c>
      <c r="Z221" t="s">
        <v>40</v>
      </c>
      <c r="AA221" t="s">
        <v>40</v>
      </c>
      <c r="AB221" t="s">
        <v>40</v>
      </c>
      <c r="AC221" t="s">
        <v>42</v>
      </c>
      <c r="AD221" t="s">
        <v>42</v>
      </c>
      <c r="AE221" t="s">
        <v>42</v>
      </c>
      <c r="AF221" t="s">
        <v>40</v>
      </c>
      <c r="AG221" t="s">
        <v>42</v>
      </c>
      <c r="AH221" t="s">
        <v>40</v>
      </c>
      <c r="AI221" t="s">
        <v>40</v>
      </c>
      <c r="AJ221" t="s">
        <v>43</v>
      </c>
      <c r="AK221" t="s">
        <v>54</v>
      </c>
    </row>
    <row r="222" spans="1:38" x14ac:dyDescent="0.25">
      <c r="A222">
        <v>261</v>
      </c>
      <c r="B222" s="1">
        <v>46071.593726851803</v>
      </c>
      <c r="C222" s="1">
        <v>46071.597430555601</v>
      </c>
      <c r="D222" t="s">
        <v>33</v>
      </c>
      <c r="F222" s="1"/>
      <c r="G222" t="s">
        <v>35</v>
      </c>
      <c r="H222" t="s">
        <v>251</v>
      </c>
      <c r="I222" t="s">
        <v>251</v>
      </c>
      <c r="J222" t="s">
        <v>251</v>
      </c>
      <c r="K222" t="s">
        <v>42</v>
      </c>
      <c r="L222" t="s">
        <v>36</v>
      </c>
      <c r="M222" t="s">
        <v>40</v>
      </c>
      <c r="O222" t="s">
        <v>38</v>
      </c>
      <c r="P222" t="s">
        <v>39</v>
      </c>
      <c r="Q222" t="s">
        <v>37</v>
      </c>
      <c r="R222" t="s">
        <v>41</v>
      </c>
      <c r="S222" t="s">
        <v>42</v>
      </c>
      <c r="T222" t="s">
        <v>42</v>
      </c>
      <c r="U222" t="s">
        <v>36</v>
      </c>
      <c r="V222" t="s">
        <v>37</v>
      </c>
      <c r="W222" t="s">
        <v>37</v>
      </c>
      <c r="X222" t="s">
        <v>41</v>
      </c>
      <c r="Y222" t="s">
        <v>41</v>
      </c>
      <c r="Z222" t="s">
        <v>41</v>
      </c>
      <c r="AA222" t="s">
        <v>37</v>
      </c>
      <c r="AB222" t="s">
        <v>42</v>
      </c>
      <c r="AC222" t="s">
        <v>42</v>
      </c>
      <c r="AD222" t="s">
        <v>42</v>
      </c>
      <c r="AE222" t="s">
        <v>37</v>
      </c>
      <c r="AF222" t="s">
        <v>36</v>
      </c>
      <c r="AG222" t="s">
        <v>37</v>
      </c>
      <c r="AH222" t="s">
        <v>42</v>
      </c>
      <c r="AI222" t="s">
        <v>42</v>
      </c>
      <c r="AJ222" t="s">
        <v>53</v>
      </c>
      <c r="AK222" t="s">
        <v>47</v>
      </c>
    </row>
    <row r="223" spans="1:38" x14ac:dyDescent="0.25">
      <c r="A223">
        <v>262</v>
      </c>
      <c r="B223" s="1">
        <v>46071.618784722203</v>
      </c>
      <c r="C223" s="1">
        <v>46071.6250462963</v>
      </c>
      <c r="D223" t="s">
        <v>33</v>
      </c>
      <c r="F223" s="1"/>
      <c r="G223" t="s">
        <v>35</v>
      </c>
      <c r="H223" t="s">
        <v>251</v>
      </c>
      <c r="I223" t="s">
        <v>251</v>
      </c>
      <c r="J223" t="s">
        <v>251</v>
      </c>
      <c r="K223" t="s">
        <v>36</v>
      </c>
      <c r="L223" t="s">
        <v>36</v>
      </c>
      <c r="M223" t="s">
        <v>36</v>
      </c>
      <c r="O223" t="s">
        <v>38</v>
      </c>
      <c r="P223" t="s">
        <v>39</v>
      </c>
      <c r="Q223" t="s">
        <v>40</v>
      </c>
      <c r="R223" t="s">
        <v>36</v>
      </c>
      <c r="S223" t="s">
        <v>36</v>
      </c>
      <c r="T223" t="s">
        <v>36</v>
      </c>
      <c r="U223" t="s">
        <v>36</v>
      </c>
      <c r="V223" t="s">
        <v>36</v>
      </c>
      <c r="W223" t="s">
        <v>40</v>
      </c>
      <c r="X223" t="s">
        <v>36</v>
      </c>
      <c r="Y223" t="s">
        <v>36</v>
      </c>
      <c r="Z223" t="s">
        <v>41</v>
      </c>
      <c r="AA223" t="s">
        <v>40</v>
      </c>
      <c r="AB223" t="s">
        <v>36</v>
      </c>
      <c r="AC223" t="s">
        <v>41</v>
      </c>
      <c r="AD223" t="s">
        <v>36</v>
      </c>
      <c r="AE223" t="s">
        <v>40</v>
      </c>
      <c r="AF223" t="s">
        <v>36</v>
      </c>
      <c r="AG223" t="s">
        <v>40</v>
      </c>
      <c r="AH223" t="s">
        <v>36</v>
      </c>
      <c r="AI223" t="s">
        <v>36</v>
      </c>
      <c r="AJ223" t="s">
        <v>43</v>
      </c>
      <c r="AK223" t="s">
        <v>50</v>
      </c>
    </row>
    <row r="224" spans="1:38" x14ac:dyDescent="0.25">
      <c r="A224">
        <v>263</v>
      </c>
      <c r="B224" s="1">
        <v>46071.621736111098</v>
      </c>
      <c r="C224" s="1">
        <v>46071.634513888901</v>
      </c>
      <c r="D224" t="s">
        <v>33</v>
      </c>
      <c r="F224" s="1"/>
      <c r="G224" t="s">
        <v>35</v>
      </c>
      <c r="H224" t="s">
        <v>251</v>
      </c>
      <c r="I224" t="s">
        <v>251</v>
      </c>
      <c r="J224" t="s">
        <v>251</v>
      </c>
      <c r="K224" t="s">
        <v>36</v>
      </c>
      <c r="L224" t="s">
        <v>36</v>
      </c>
      <c r="M224" t="s">
        <v>36</v>
      </c>
      <c r="N224" t="s">
        <v>183</v>
      </c>
      <c r="O224" t="s">
        <v>103</v>
      </c>
      <c r="P224" t="s">
        <v>49</v>
      </c>
      <c r="Q224" t="s">
        <v>42</v>
      </c>
      <c r="R224" t="s">
        <v>41</v>
      </c>
      <c r="S224" t="s">
        <v>42</v>
      </c>
      <c r="T224" t="s">
        <v>37</v>
      </c>
      <c r="U224" t="s">
        <v>36</v>
      </c>
      <c r="V224" t="s">
        <v>42</v>
      </c>
      <c r="W224" t="s">
        <v>42</v>
      </c>
      <c r="X224" t="s">
        <v>41</v>
      </c>
      <c r="Y224" t="s">
        <v>41</v>
      </c>
      <c r="Z224" t="s">
        <v>36</v>
      </c>
      <c r="AA224" t="s">
        <v>42</v>
      </c>
      <c r="AB224" t="s">
        <v>42</v>
      </c>
      <c r="AC224" t="s">
        <v>42</v>
      </c>
      <c r="AD224" t="s">
        <v>36</v>
      </c>
      <c r="AE224" t="s">
        <v>42</v>
      </c>
      <c r="AF224" t="s">
        <v>42</v>
      </c>
      <c r="AG224" t="s">
        <v>42</v>
      </c>
      <c r="AH224" t="s">
        <v>42</v>
      </c>
      <c r="AI224" t="s">
        <v>36</v>
      </c>
      <c r="AJ224" t="s">
        <v>57</v>
      </c>
      <c r="AK224" t="s">
        <v>66</v>
      </c>
      <c r="AL224" t="s">
        <v>184</v>
      </c>
    </row>
    <row r="225" spans="1:38" x14ac:dyDescent="0.25">
      <c r="A225">
        <v>264</v>
      </c>
      <c r="B225" s="1">
        <v>46071.639537037001</v>
      </c>
      <c r="C225" s="1">
        <v>46071.648425925901</v>
      </c>
      <c r="D225" t="s">
        <v>33</v>
      </c>
      <c r="F225" s="1"/>
      <c r="G225" t="s">
        <v>35</v>
      </c>
      <c r="H225" t="s">
        <v>251</v>
      </c>
      <c r="I225" t="s">
        <v>251</v>
      </c>
      <c r="J225" t="s">
        <v>251</v>
      </c>
      <c r="K225" t="s">
        <v>36</v>
      </c>
      <c r="L225" t="s">
        <v>36</v>
      </c>
      <c r="M225" t="s">
        <v>41</v>
      </c>
      <c r="O225" t="s">
        <v>48</v>
      </c>
      <c r="P225" t="s">
        <v>46</v>
      </c>
      <c r="Q225" t="s">
        <v>37</v>
      </c>
      <c r="R225" t="s">
        <v>40</v>
      </c>
      <c r="S225" t="s">
        <v>40</v>
      </c>
      <c r="T225" t="s">
        <v>36</v>
      </c>
      <c r="U225" t="s">
        <v>41</v>
      </c>
      <c r="V225" t="s">
        <v>42</v>
      </c>
      <c r="W225" t="s">
        <v>36</v>
      </c>
      <c r="X225" t="s">
        <v>36</v>
      </c>
      <c r="Y225" t="s">
        <v>42</v>
      </c>
      <c r="Z225" t="s">
        <v>42</v>
      </c>
      <c r="AA225" t="s">
        <v>42</v>
      </c>
      <c r="AB225" t="s">
        <v>42</v>
      </c>
      <c r="AC225" t="s">
        <v>40</v>
      </c>
      <c r="AD225" t="s">
        <v>42</v>
      </c>
      <c r="AE225" t="s">
        <v>37</v>
      </c>
      <c r="AF225" t="s">
        <v>42</v>
      </c>
      <c r="AG225" t="s">
        <v>42</v>
      </c>
      <c r="AH225" t="s">
        <v>42</v>
      </c>
      <c r="AI225" t="s">
        <v>36</v>
      </c>
      <c r="AJ225" t="s">
        <v>43</v>
      </c>
      <c r="AK225" t="s">
        <v>66</v>
      </c>
      <c r="AL225" t="s">
        <v>185</v>
      </c>
    </row>
    <row r="226" spans="1:38" x14ac:dyDescent="0.25">
      <c r="A226">
        <v>266</v>
      </c>
      <c r="B226" s="1">
        <v>46071.664502314801</v>
      </c>
      <c r="C226" s="1">
        <v>46071.670416666697</v>
      </c>
      <c r="D226" t="s">
        <v>33</v>
      </c>
      <c r="F226" s="1"/>
      <c r="G226" t="s">
        <v>35</v>
      </c>
      <c r="H226" t="s">
        <v>251</v>
      </c>
      <c r="I226" t="s">
        <v>251</v>
      </c>
      <c r="J226" t="s">
        <v>251</v>
      </c>
      <c r="K226" t="s">
        <v>36</v>
      </c>
      <c r="L226" t="s">
        <v>36</v>
      </c>
      <c r="M226" t="s">
        <v>36</v>
      </c>
      <c r="O226" t="s">
        <v>186</v>
      </c>
      <c r="P226" t="s">
        <v>123</v>
      </c>
      <c r="Q226" t="s">
        <v>42</v>
      </c>
      <c r="R226" t="s">
        <v>40</v>
      </c>
      <c r="S226" t="s">
        <v>42</v>
      </c>
      <c r="T226" t="s">
        <v>36</v>
      </c>
      <c r="U226" t="s">
        <v>41</v>
      </c>
      <c r="V226" t="s">
        <v>40</v>
      </c>
      <c r="W226" t="s">
        <v>36</v>
      </c>
      <c r="X226" t="s">
        <v>40</v>
      </c>
      <c r="Y226" t="s">
        <v>40</v>
      </c>
      <c r="Z226" t="s">
        <v>40</v>
      </c>
      <c r="AA226" t="s">
        <v>40</v>
      </c>
      <c r="AB226" t="s">
        <v>36</v>
      </c>
      <c r="AC226" t="s">
        <v>36</v>
      </c>
      <c r="AD226" t="s">
        <v>36</v>
      </c>
      <c r="AE226" t="s">
        <v>42</v>
      </c>
      <c r="AF226" t="s">
        <v>40</v>
      </c>
      <c r="AG226" t="s">
        <v>42</v>
      </c>
      <c r="AH226" t="s">
        <v>40</v>
      </c>
      <c r="AI226" t="s">
        <v>40</v>
      </c>
      <c r="AJ226" t="s">
        <v>43</v>
      </c>
      <c r="AK226" t="s">
        <v>44</v>
      </c>
    </row>
    <row r="227" spans="1:38" x14ac:dyDescent="0.25">
      <c r="A227">
        <v>267</v>
      </c>
      <c r="B227" s="1">
        <v>46071.703564814801</v>
      </c>
      <c r="C227" s="1">
        <v>46071.705937500003</v>
      </c>
      <c r="D227" t="s">
        <v>33</v>
      </c>
      <c r="F227" s="1"/>
      <c r="G227" t="s">
        <v>35</v>
      </c>
      <c r="H227" t="s">
        <v>251</v>
      </c>
      <c r="I227" t="s">
        <v>251</v>
      </c>
      <c r="J227" t="s">
        <v>251</v>
      </c>
      <c r="K227" t="s">
        <v>40</v>
      </c>
      <c r="L227" t="s">
        <v>37</v>
      </c>
      <c r="M227" t="s">
        <v>41</v>
      </c>
      <c r="O227" t="s">
        <v>103</v>
      </c>
      <c r="P227" t="s">
        <v>46</v>
      </c>
      <c r="Q227" t="s">
        <v>37</v>
      </c>
      <c r="R227" t="s">
        <v>42</v>
      </c>
      <c r="S227" t="s">
        <v>36</v>
      </c>
      <c r="T227" t="s">
        <v>41</v>
      </c>
      <c r="U227" t="s">
        <v>41</v>
      </c>
      <c r="V227" t="s">
        <v>40</v>
      </c>
      <c r="W227" t="s">
        <v>40</v>
      </c>
      <c r="X227" t="s">
        <v>42</v>
      </c>
      <c r="Y227" t="s">
        <v>42</v>
      </c>
      <c r="Z227" t="s">
        <v>42</v>
      </c>
      <c r="AA227" t="s">
        <v>42</v>
      </c>
      <c r="AB227" t="s">
        <v>37</v>
      </c>
      <c r="AC227" t="s">
        <v>36</v>
      </c>
      <c r="AD227" t="s">
        <v>36</v>
      </c>
      <c r="AE227" t="s">
        <v>37</v>
      </c>
      <c r="AF227" t="s">
        <v>36</v>
      </c>
      <c r="AG227" t="s">
        <v>42</v>
      </c>
      <c r="AH227" t="s">
        <v>36</v>
      </c>
      <c r="AI227" t="s">
        <v>41</v>
      </c>
      <c r="AJ227" t="s">
        <v>43</v>
      </c>
      <c r="AK227" t="s">
        <v>66</v>
      </c>
    </row>
    <row r="228" spans="1:38" x14ac:dyDescent="0.25">
      <c r="A228">
        <v>268</v>
      </c>
      <c r="B228" s="1">
        <v>46071.702129629601</v>
      </c>
      <c r="C228" s="1">
        <v>46071.706493055601</v>
      </c>
      <c r="D228" t="s">
        <v>33</v>
      </c>
      <c r="F228" s="1"/>
      <c r="G228" t="s">
        <v>35</v>
      </c>
      <c r="H228" t="s">
        <v>251</v>
      </c>
      <c r="I228" t="s">
        <v>251</v>
      </c>
      <c r="J228" t="s">
        <v>251</v>
      </c>
      <c r="K228" t="s">
        <v>36</v>
      </c>
      <c r="L228" t="s">
        <v>36</v>
      </c>
      <c r="M228" t="s">
        <v>36</v>
      </c>
      <c r="O228" t="s">
        <v>144</v>
      </c>
      <c r="P228" t="s">
        <v>46</v>
      </c>
      <c r="Q228" t="s">
        <v>42</v>
      </c>
      <c r="R228" t="s">
        <v>40</v>
      </c>
      <c r="S228" t="s">
        <v>36</v>
      </c>
      <c r="T228" t="s">
        <v>36</v>
      </c>
      <c r="U228" t="s">
        <v>41</v>
      </c>
      <c r="V228" t="s">
        <v>42</v>
      </c>
      <c r="W228" t="s">
        <v>42</v>
      </c>
      <c r="X228" t="s">
        <v>42</v>
      </c>
      <c r="Y228" t="s">
        <v>42</v>
      </c>
      <c r="Z228" t="s">
        <v>42</v>
      </c>
      <c r="AA228" t="s">
        <v>37</v>
      </c>
      <c r="AB228" t="s">
        <v>37</v>
      </c>
      <c r="AC228" t="s">
        <v>37</v>
      </c>
      <c r="AD228" t="s">
        <v>36</v>
      </c>
      <c r="AE228" t="s">
        <v>37</v>
      </c>
      <c r="AF228" t="s">
        <v>36</v>
      </c>
      <c r="AG228" t="s">
        <v>37</v>
      </c>
      <c r="AH228" t="s">
        <v>37</v>
      </c>
      <c r="AI228" t="s">
        <v>42</v>
      </c>
      <c r="AJ228" t="s">
        <v>43</v>
      </c>
      <c r="AK228" t="s">
        <v>54</v>
      </c>
    </row>
    <row r="229" spans="1:38" x14ac:dyDescent="0.25">
      <c r="A229">
        <v>270</v>
      </c>
      <c r="B229" s="1">
        <v>46071.7128240741</v>
      </c>
      <c r="C229" s="1">
        <v>46071.7175810185</v>
      </c>
      <c r="D229" t="s">
        <v>33</v>
      </c>
      <c r="F229" s="1"/>
      <c r="G229" t="s">
        <v>35</v>
      </c>
      <c r="H229" t="s">
        <v>251</v>
      </c>
      <c r="I229" t="s">
        <v>251</v>
      </c>
      <c r="J229" t="s">
        <v>251</v>
      </c>
      <c r="K229" t="s">
        <v>40</v>
      </c>
      <c r="L229" t="s">
        <v>36</v>
      </c>
      <c r="M229" t="s">
        <v>36</v>
      </c>
      <c r="O229" t="s">
        <v>48</v>
      </c>
      <c r="P229" t="s">
        <v>92</v>
      </c>
      <c r="Q229" t="s">
        <v>37</v>
      </c>
      <c r="R229" t="s">
        <v>37</v>
      </c>
      <c r="S229" t="s">
        <v>37</v>
      </c>
      <c r="T229" t="s">
        <v>37</v>
      </c>
      <c r="U229" t="s">
        <v>37</v>
      </c>
      <c r="V229" t="s">
        <v>37</v>
      </c>
      <c r="W229" t="s">
        <v>37</v>
      </c>
      <c r="X229" t="s">
        <v>37</v>
      </c>
      <c r="Y229" t="s">
        <v>36</v>
      </c>
      <c r="Z229" t="s">
        <v>37</v>
      </c>
      <c r="AA229" t="s">
        <v>37</v>
      </c>
      <c r="AB229" t="s">
        <v>36</v>
      </c>
      <c r="AC229" t="s">
        <v>37</v>
      </c>
      <c r="AD229" t="s">
        <v>37</v>
      </c>
      <c r="AE229" t="s">
        <v>37</v>
      </c>
      <c r="AF229" t="s">
        <v>37</v>
      </c>
      <c r="AG229" t="s">
        <v>37</v>
      </c>
      <c r="AH229" t="s">
        <v>37</v>
      </c>
      <c r="AI229" t="s">
        <v>37</v>
      </c>
      <c r="AJ229" t="s">
        <v>43</v>
      </c>
      <c r="AK229" t="s">
        <v>47</v>
      </c>
      <c r="AL229" t="s">
        <v>187</v>
      </c>
    </row>
    <row r="230" spans="1:38" x14ac:dyDescent="0.25">
      <c r="A230">
        <v>271</v>
      </c>
      <c r="B230" s="1">
        <v>46071.719953703701</v>
      </c>
      <c r="C230" s="1">
        <v>46071.724409722199</v>
      </c>
      <c r="D230" t="s">
        <v>33</v>
      </c>
      <c r="F230" s="1"/>
      <c r="G230" t="s">
        <v>35</v>
      </c>
      <c r="H230" t="s">
        <v>251</v>
      </c>
      <c r="I230" t="s">
        <v>251</v>
      </c>
      <c r="J230" t="s">
        <v>251</v>
      </c>
      <c r="K230" t="s">
        <v>41</v>
      </c>
      <c r="L230" t="s">
        <v>41</v>
      </c>
      <c r="M230" t="s">
        <v>40</v>
      </c>
      <c r="O230" t="s">
        <v>58</v>
      </c>
      <c r="P230" t="s">
        <v>46</v>
      </c>
      <c r="Q230" t="s">
        <v>42</v>
      </c>
      <c r="R230" t="s">
        <v>36</v>
      </c>
      <c r="S230" t="s">
        <v>41</v>
      </c>
      <c r="T230" t="s">
        <v>36</v>
      </c>
      <c r="U230" t="s">
        <v>41</v>
      </c>
      <c r="V230" t="s">
        <v>36</v>
      </c>
      <c r="W230" t="s">
        <v>36</v>
      </c>
      <c r="X230" t="s">
        <v>42</v>
      </c>
      <c r="Y230" t="s">
        <v>42</v>
      </c>
      <c r="Z230" t="s">
        <v>42</v>
      </c>
      <c r="AA230" t="s">
        <v>42</v>
      </c>
      <c r="AB230" t="s">
        <v>40</v>
      </c>
      <c r="AC230" t="s">
        <v>42</v>
      </c>
      <c r="AD230" t="s">
        <v>42</v>
      </c>
      <c r="AE230" t="s">
        <v>37</v>
      </c>
      <c r="AF230" t="s">
        <v>37</v>
      </c>
      <c r="AG230" t="s">
        <v>37</v>
      </c>
      <c r="AH230" t="s">
        <v>42</v>
      </c>
      <c r="AI230" t="s">
        <v>41</v>
      </c>
      <c r="AJ230" t="s">
        <v>43</v>
      </c>
      <c r="AK230" t="s">
        <v>47</v>
      </c>
    </row>
    <row r="231" spans="1:38" x14ac:dyDescent="0.25">
      <c r="A231">
        <v>272</v>
      </c>
      <c r="B231" s="1">
        <v>46071.717766203699</v>
      </c>
      <c r="C231" s="1">
        <v>46071.724837962996</v>
      </c>
      <c r="D231" t="s">
        <v>33</v>
      </c>
      <c r="F231" s="1"/>
      <c r="G231" t="s">
        <v>35</v>
      </c>
      <c r="H231" t="s">
        <v>251</v>
      </c>
      <c r="I231" t="s">
        <v>251</v>
      </c>
      <c r="J231" t="s">
        <v>251</v>
      </c>
      <c r="K231" t="s">
        <v>41</v>
      </c>
      <c r="L231" t="s">
        <v>36</v>
      </c>
      <c r="M231" t="s">
        <v>36</v>
      </c>
      <c r="O231" t="s">
        <v>48</v>
      </c>
      <c r="P231" t="s">
        <v>46</v>
      </c>
      <c r="Q231" t="s">
        <v>42</v>
      </c>
      <c r="R231" t="s">
        <v>36</v>
      </c>
      <c r="S231" t="s">
        <v>36</v>
      </c>
      <c r="T231" t="s">
        <v>36</v>
      </c>
      <c r="U231" t="s">
        <v>40</v>
      </c>
      <c r="V231" t="s">
        <v>37</v>
      </c>
      <c r="W231" t="s">
        <v>42</v>
      </c>
      <c r="X231" t="s">
        <v>37</v>
      </c>
      <c r="Y231" t="s">
        <v>37</v>
      </c>
      <c r="Z231" t="s">
        <v>37</v>
      </c>
      <c r="AA231" t="s">
        <v>37</v>
      </c>
      <c r="AB231" t="s">
        <v>37</v>
      </c>
      <c r="AC231" t="s">
        <v>36</v>
      </c>
      <c r="AD231" t="s">
        <v>36</v>
      </c>
      <c r="AE231" t="s">
        <v>37</v>
      </c>
      <c r="AF231" t="s">
        <v>40</v>
      </c>
      <c r="AG231" t="s">
        <v>37</v>
      </c>
      <c r="AH231" t="s">
        <v>36</v>
      </c>
      <c r="AI231" t="s">
        <v>37</v>
      </c>
      <c r="AJ231" t="s">
        <v>53</v>
      </c>
      <c r="AK231" t="s">
        <v>50</v>
      </c>
      <c r="AL231" t="s">
        <v>188</v>
      </c>
    </row>
    <row r="232" spans="1:38" x14ac:dyDescent="0.25">
      <c r="A232">
        <v>273</v>
      </c>
      <c r="B232" s="1">
        <v>46071.725069444401</v>
      </c>
      <c r="C232" s="1">
        <v>46071.738263888903</v>
      </c>
      <c r="D232" t="s">
        <v>33</v>
      </c>
      <c r="F232" s="1"/>
      <c r="G232" t="s">
        <v>35</v>
      </c>
      <c r="H232" t="s">
        <v>251</v>
      </c>
      <c r="I232" t="s">
        <v>251</v>
      </c>
      <c r="J232" t="s">
        <v>251</v>
      </c>
      <c r="K232" t="s">
        <v>42</v>
      </c>
      <c r="L232" t="s">
        <v>37</v>
      </c>
      <c r="M232" t="s">
        <v>36</v>
      </c>
      <c r="N232" t="s">
        <v>189</v>
      </c>
      <c r="O232" t="s">
        <v>38</v>
      </c>
      <c r="P232" t="s">
        <v>49</v>
      </c>
      <c r="Q232" t="s">
        <v>37</v>
      </c>
      <c r="R232" t="s">
        <v>42</v>
      </c>
      <c r="S232" t="s">
        <v>37</v>
      </c>
      <c r="T232" t="s">
        <v>40</v>
      </c>
      <c r="U232" t="s">
        <v>36</v>
      </c>
      <c r="V232" t="s">
        <v>37</v>
      </c>
      <c r="W232" t="s">
        <v>37</v>
      </c>
      <c r="X232" t="s">
        <v>40</v>
      </c>
      <c r="Y232" t="s">
        <v>36</v>
      </c>
      <c r="Z232" t="s">
        <v>36</v>
      </c>
      <c r="AA232" t="s">
        <v>37</v>
      </c>
      <c r="AB232" t="s">
        <v>37</v>
      </c>
      <c r="AC232" t="s">
        <v>37</v>
      </c>
      <c r="AD232" t="s">
        <v>37</v>
      </c>
      <c r="AE232" t="s">
        <v>37</v>
      </c>
      <c r="AF232" t="s">
        <v>36</v>
      </c>
      <c r="AG232" t="s">
        <v>37</v>
      </c>
      <c r="AH232" t="s">
        <v>40</v>
      </c>
      <c r="AI232" t="s">
        <v>37</v>
      </c>
      <c r="AJ232" t="s">
        <v>53</v>
      </c>
      <c r="AK232" t="s">
        <v>66</v>
      </c>
    </row>
    <row r="233" spans="1:38" x14ac:dyDescent="0.25">
      <c r="A233">
        <v>274</v>
      </c>
      <c r="B233" s="1">
        <v>46071.749108796299</v>
      </c>
      <c r="C233" s="1">
        <v>46071.752442129597</v>
      </c>
      <c r="D233" t="s">
        <v>33</v>
      </c>
      <c r="F233" s="1"/>
      <c r="G233" t="s">
        <v>35</v>
      </c>
      <c r="H233" t="s">
        <v>251</v>
      </c>
      <c r="I233" t="s">
        <v>251</v>
      </c>
      <c r="J233" t="s">
        <v>251</v>
      </c>
      <c r="K233" t="s">
        <v>40</v>
      </c>
      <c r="L233" t="s">
        <v>37</v>
      </c>
      <c r="M233" t="s">
        <v>42</v>
      </c>
      <c r="N233" t="s">
        <v>190</v>
      </c>
      <c r="O233" t="s">
        <v>38</v>
      </c>
      <c r="P233" t="s">
        <v>49</v>
      </c>
      <c r="Q233" t="s">
        <v>37</v>
      </c>
      <c r="R233" t="s">
        <v>36</v>
      </c>
      <c r="S233" t="s">
        <v>40</v>
      </c>
      <c r="T233" t="s">
        <v>37</v>
      </c>
      <c r="U233" t="s">
        <v>40</v>
      </c>
      <c r="V233" t="s">
        <v>37</v>
      </c>
      <c r="W233" t="s">
        <v>40</v>
      </c>
      <c r="X233" t="s">
        <v>36</v>
      </c>
      <c r="Y233" t="s">
        <v>36</v>
      </c>
      <c r="Z233" t="s">
        <v>42</v>
      </c>
      <c r="AA233" t="s">
        <v>37</v>
      </c>
      <c r="AB233" t="s">
        <v>42</v>
      </c>
      <c r="AC233" t="s">
        <v>42</v>
      </c>
      <c r="AD233" t="s">
        <v>37</v>
      </c>
      <c r="AE233" t="s">
        <v>37</v>
      </c>
      <c r="AF233" t="s">
        <v>42</v>
      </c>
      <c r="AG233" t="s">
        <v>37</v>
      </c>
      <c r="AH233" t="s">
        <v>37</v>
      </c>
      <c r="AI233" t="s">
        <v>40</v>
      </c>
      <c r="AJ233" t="s">
        <v>43</v>
      </c>
      <c r="AK233" t="s">
        <v>47</v>
      </c>
    </row>
    <row r="234" spans="1:38" x14ac:dyDescent="0.25">
      <c r="A234">
        <v>275</v>
      </c>
      <c r="B234" s="1">
        <v>46071.735416666699</v>
      </c>
      <c r="C234" s="1">
        <v>46071.755717592598</v>
      </c>
      <c r="D234" t="s">
        <v>33</v>
      </c>
      <c r="F234" s="1"/>
      <c r="G234" t="s">
        <v>35</v>
      </c>
      <c r="H234" t="s">
        <v>251</v>
      </c>
      <c r="I234" t="s">
        <v>251</v>
      </c>
      <c r="J234" t="s">
        <v>251</v>
      </c>
      <c r="K234" t="s">
        <v>36</v>
      </c>
      <c r="L234" t="s">
        <v>37</v>
      </c>
      <c r="M234" t="s">
        <v>36</v>
      </c>
      <c r="O234" t="s">
        <v>38</v>
      </c>
      <c r="P234" t="s">
        <v>49</v>
      </c>
      <c r="Q234" t="s">
        <v>37</v>
      </c>
      <c r="R234" t="s">
        <v>37</v>
      </c>
      <c r="S234" t="s">
        <v>37</v>
      </c>
      <c r="T234" t="s">
        <v>37</v>
      </c>
      <c r="U234" t="s">
        <v>37</v>
      </c>
      <c r="V234" t="s">
        <v>37</v>
      </c>
      <c r="W234" t="s">
        <v>36</v>
      </c>
      <c r="X234" t="s">
        <v>36</v>
      </c>
      <c r="Y234" t="s">
        <v>41</v>
      </c>
      <c r="Z234" t="s">
        <v>41</v>
      </c>
      <c r="AA234" t="s">
        <v>37</v>
      </c>
      <c r="AB234" t="s">
        <v>42</v>
      </c>
      <c r="AC234" t="s">
        <v>37</v>
      </c>
      <c r="AD234" t="s">
        <v>37</v>
      </c>
      <c r="AE234" t="s">
        <v>37</v>
      </c>
      <c r="AF234" t="s">
        <v>37</v>
      </c>
      <c r="AG234" t="s">
        <v>42</v>
      </c>
      <c r="AH234" t="s">
        <v>37</v>
      </c>
      <c r="AI234" t="s">
        <v>37</v>
      </c>
      <c r="AJ234" t="s">
        <v>57</v>
      </c>
      <c r="AK234" t="s">
        <v>47</v>
      </c>
      <c r="AL234" t="s">
        <v>191</v>
      </c>
    </row>
    <row r="235" spans="1:38" x14ac:dyDescent="0.25">
      <c r="A235">
        <v>276</v>
      </c>
      <c r="B235" s="1">
        <v>46071.687650462998</v>
      </c>
      <c r="C235" s="1">
        <v>46071.759513888901</v>
      </c>
      <c r="D235" t="s">
        <v>33</v>
      </c>
      <c r="F235" s="1"/>
      <c r="G235" t="s">
        <v>35</v>
      </c>
      <c r="H235" t="s">
        <v>251</v>
      </c>
      <c r="I235" t="s">
        <v>251</v>
      </c>
      <c r="J235" t="s">
        <v>251</v>
      </c>
      <c r="K235" t="s">
        <v>36</v>
      </c>
      <c r="L235" t="s">
        <v>37</v>
      </c>
      <c r="M235" t="s">
        <v>36</v>
      </c>
      <c r="O235" t="s">
        <v>38</v>
      </c>
      <c r="P235" t="s">
        <v>49</v>
      </c>
      <c r="Q235" t="s">
        <v>37</v>
      </c>
      <c r="R235" t="s">
        <v>42</v>
      </c>
      <c r="S235" t="s">
        <v>37</v>
      </c>
      <c r="T235" t="s">
        <v>37</v>
      </c>
      <c r="U235" t="s">
        <v>37</v>
      </c>
      <c r="V235" t="s">
        <v>37</v>
      </c>
      <c r="W235" t="s">
        <v>42</v>
      </c>
      <c r="X235" t="s">
        <v>42</v>
      </c>
      <c r="Y235" t="s">
        <v>41</v>
      </c>
      <c r="Z235" t="s">
        <v>36</v>
      </c>
      <c r="AA235" t="s">
        <v>37</v>
      </c>
      <c r="AB235" t="s">
        <v>37</v>
      </c>
      <c r="AC235" t="s">
        <v>37</v>
      </c>
      <c r="AD235" t="s">
        <v>37</v>
      </c>
      <c r="AE235" t="s">
        <v>37</v>
      </c>
      <c r="AF235" t="s">
        <v>37</v>
      </c>
      <c r="AG235" t="s">
        <v>42</v>
      </c>
      <c r="AH235" t="s">
        <v>37</v>
      </c>
      <c r="AI235" t="s">
        <v>37</v>
      </c>
      <c r="AJ235" t="s">
        <v>57</v>
      </c>
      <c r="AK235" t="s">
        <v>47</v>
      </c>
      <c r="AL235" t="s">
        <v>192</v>
      </c>
    </row>
    <row r="236" spans="1:38" x14ac:dyDescent="0.25">
      <c r="A236">
        <v>278</v>
      </c>
      <c r="B236" s="1">
        <v>46071.809722222199</v>
      </c>
      <c r="C236" s="1">
        <v>46071.815613425897</v>
      </c>
      <c r="D236" t="s">
        <v>33</v>
      </c>
      <c r="F236" s="1"/>
      <c r="G236" t="s">
        <v>35</v>
      </c>
      <c r="H236" t="s">
        <v>251</v>
      </c>
      <c r="I236" t="s">
        <v>251</v>
      </c>
      <c r="J236" t="s">
        <v>251</v>
      </c>
      <c r="K236" t="s">
        <v>37</v>
      </c>
      <c r="L236" t="s">
        <v>37</v>
      </c>
      <c r="M236" t="s">
        <v>37</v>
      </c>
      <c r="O236" t="s">
        <v>38</v>
      </c>
      <c r="P236" t="s">
        <v>49</v>
      </c>
      <c r="Q236" t="s">
        <v>37</v>
      </c>
      <c r="R236" t="s">
        <v>41</v>
      </c>
      <c r="S236" t="s">
        <v>42</v>
      </c>
      <c r="T236" t="s">
        <v>37</v>
      </c>
      <c r="U236" t="s">
        <v>37</v>
      </c>
      <c r="V236" t="s">
        <v>41</v>
      </c>
      <c r="W236" t="s">
        <v>37</v>
      </c>
      <c r="X236" t="s">
        <v>41</v>
      </c>
      <c r="Y236" t="s">
        <v>41</v>
      </c>
      <c r="Z236" t="s">
        <v>41</v>
      </c>
      <c r="AA236" t="s">
        <v>37</v>
      </c>
      <c r="AB236" t="s">
        <v>37</v>
      </c>
      <c r="AC236" t="s">
        <v>37</v>
      </c>
      <c r="AD236" t="s">
        <v>37</v>
      </c>
      <c r="AE236" t="s">
        <v>37</v>
      </c>
      <c r="AF236" t="s">
        <v>37</v>
      </c>
      <c r="AG236" t="s">
        <v>40</v>
      </c>
      <c r="AH236" t="s">
        <v>37</v>
      </c>
      <c r="AI236" t="s">
        <v>37</v>
      </c>
      <c r="AJ236" t="s">
        <v>57</v>
      </c>
      <c r="AK236" t="s">
        <v>47</v>
      </c>
    </row>
    <row r="237" spans="1:38" x14ac:dyDescent="0.25">
      <c r="A237">
        <v>280</v>
      </c>
      <c r="B237" s="1">
        <v>46071.841296296298</v>
      </c>
      <c r="C237" s="1">
        <v>46071.853622685201</v>
      </c>
      <c r="D237" t="s">
        <v>33</v>
      </c>
      <c r="F237" s="1"/>
      <c r="G237" t="s">
        <v>35</v>
      </c>
      <c r="H237" t="s">
        <v>251</v>
      </c>
      <c r="I237" t="s">
        <v>251</v>
      </c>
      <c r="J237" t="s">
        <v>251</v>
      </c>
      <c r="K237" t="s">
        <v>37</v>
      </c>
      <c r="L237" t="s">
        <v>37</v>
      </c>
      <c r="M237" t="s">
        <v>37</v>
      </c>
      <c r="N237" t="s">
        <v>193</v>
      </c>
      <c r="O237" t="s">
        <v>52</v>
      </c>
      <c r="P237" t="s">
        <v>49</v>
      </c>
      <c r="Q237" t="s">
        <v>37</v>
      </c>
      <c r="R237" t="s">
        <v>41</v>
      </c>
      <c r="S237" t="s">
        <v>37</v>
      </c>
      <c r="T237" t="s">
        <v>37</v>
      </c>
      <c r="U237" t="s">
        <v>37</v>
      </c>
      <c r="V237" t="s">
        <v>36</v>
      </c>
      <c r="W237" t="s">
        <v>37</v>
      </c>
      <c r="X237" t="s">
        <v>41</v>
      </c>
      <c r="Y237" t="s">
        <v>41</v>
      </c>
      <c r="Z237" t="s">
        <v>36</v>
      </c>
      <c r="AA237" t="s">
        <v>42</v>
      </c>
      <c r="AB237" t="s">
        <v>41</v>
      </c>
      <c r="AC237" t="s">
        <v>42</v>
      </c>
      <c r="AD237" t="s">
        <v>37</v>
      </c>
      <c r="AE237" t="s">
        <v>37</v>
      </c>
      <c r="AF237" t="s">
        <v>37</v>
      </c>
      <c r="AG237" t="s">
        <v>36</v>
      </c>
      <c r="AH237" t="s">
        <v>37</v>
      </c>
      <c r="AI237" t="s">
        <v>37</v>
      </c>
      <c r="AJ237" t="s">
        <v>57</v>
      </c>
      <c r="AK237" t="s">
        <v>47</v>
      </c>
      <c r="AL237" t="s">
        <v>194</v>
      </c>
    </row>
    <row r="238" spans="1:38" x14ac:dyDescent="0.25">
      <c r="A238">
        <v>281</v>
      </c>
      <c r="B238" s="1">
        <v>46071.831296296303</v>
      </c>
      <c r="C238" s="1">
        <v>46071.854247685202</v>
      </c>
      <c r="D238" t="s">
        <v>33</v>
      </c>
      <c r="F238" s="1"/>
      <c r="G238" t="s">
        <v>35</v>
      </c>
      <c r="H238" t="s">
        <v>251</v>
      </c>
      <c r="I238" t="s">
        <v>251</v>
      </c>
      <c r="J238" t="s">
        <v>251</v>
      </c>
      <c r="K238" t="s">
        <v>36</v>
      </c>
      <c r="L238" t="s">
        <v>36</v>
      </c>
      <c r="M238" t="s">
        <v>36</v>
      </c>
      <c r="N238" t="s">
        <v>195</v>
      </c>
      <c r="O238" t="s">
        <v>144</v>
      </c>
      <c r="P238" t="s">
        <v>49</v>
      </c>
      <c r="Q238" t="s">
        <v>42</v>
      </c>
      <c r="R238" t="s">
        <v>36</v>
      </c>
      <c r="S238" t="s">
        <v>41</v>
      </c>
      <c r="T238" t="s">
        <v>40</v>
      </c>
      <c r="U238" t="s">
        <v>42</v>
      </c>
      <c r="V238" t="s">
        <v>42</v>
      </c>
      <c r="W238" t="s">
        <v>42</v>
      </c>
      <c r="X238" t="s">
        <v>36</v>
      </c>
      <c r="Y238" t="s">
        <v>42</v>
      </c>
      <c r="Z238" t="s">
        <v>42</v>
      </c>
      <c r="AA238" t="s">
        <v>37</v>
      </c>
      <c r="AB238" t="s">
        <v>37</v>
      </c>
      <c r="AC238" t="s">
        <v>37</v>
      </c>
      <c r="AD238" t="s">
        <v>42</v>
      </c>
      <c r="AE238" t="s">
        <v>42</v>
      </c>
      <c r="AF238" t="s">
        <v>42</v>
      </c>
      <c r="AG238" t="s">
        <v>42</v>
      </c>
      <c r="AH238" t="s">
        <v>42</v>
      </c>
      <c r="AI238" t="s">
        <v>42</v>
      </c>
      <c r="AJ238" t="s">
        <v>43</v>
      </c>
      <c r="AK238" t="s">
        <v>66</v>
      </c>
      <c r="AL238" t="s">
        <v>196</v>
      </c>
    </row>
    <row r="239" spans="1:38" x14ac:dyDescent="0.25">
      <c r="A239">
        <v>282</v>
      </c>
      <c r="B239" s="1">
        <v>46071.860104166699</v>
      </c>
      <c r="C239" s="1">
        <v>46071.863252314797</v>
      </c>
      <c r="D239" t="s">
        <v>33</v>
      </c>
      <c r="F239" s="1"/>
      <c r="G239" t="s">
        <v>35</v>
      </c>
      <c r="H239" t="s">
        <v>251</v>
      </c>
      <c r="I239" t="s">
        <v>251</v>
      </c>
      <c r="J239" t="s">
        <v>251</v>
      </c>
      <c r="K239" t="s">
        <v>36</v>
      </c>
      <c r="L239" t="s">
        <v>36</v>
      </c>
      <c r="M239" t="s">
        <v>41</v>
      </c>
      <c r="O239" t="s">
        <v>64</v>
      </c>
      <c r="P239" t="s">
        <v>46</v>
      </c>
      <c r="Q239" t="s">
        <v>36</v>
      </c>
      <c r="R239" t="s">
        <v>36</v>
      </c>
      <c r="S239" t="s">
        <v>41</v>
      </c>
      <c r="T239" t="s">
        <v>36</v>
      </c>
      <c r="U239" t="s">
        <v>41</v>
      </c>
      <c r="V239" t="s">
        <v>41</v>
      </c>
      <c r="W239" t="s">
        <v>41</v>
      </c>
      <c r="X239" t="s">
        <v>42</v>
      </c>
      <c r="Y239" t="s">
        <v>36</v>
      </c>
      <c r="Z239" t="s">
        <v>37</v>
      </c>
      <c r="AA239" t="s">
        <v>42</v>
      </c>
      <c r="AB239" t="s">
        <v>42</v>
      </c>
      <c r="AC239" t="s">
        <v>41</v>
      </c>
      <c r="AD239" t="s">
        <v>41</v>
      </c>
      <c r="AE239" t="s">
        <v>42</v>
      </c>
      <c r="AF239" t="s">
        <v>36</v>
      </c>
      <c r="AG239" t="s">
        <v>42</v>
      </c>
      <c r="AH239" t="s">
        <v>36</v>
      </c>
      <c r="AI239" t="s">
        <v>41</v>
      </c>
      <c r="AJ239" t="s">
        <v>53</v>
      </c>
      <c r="AK239" t="s">
        <v>47</v>
      </c>
    </row>
    <row r="240" spans="1:38" x14ac:dyDescent="0.25">
      <c r="A240">
        <v>283</v>
      </c>
      <c r="B240" s="1">
        <v>46071.877719907403</v>
      </c>
      <c r="C240" s="1">
        <v>46071.885648148098</v>
      </c>
      <c r="D240" t="s">
        <v>33</v>
      </c>
      <c r="F240" s="1"/>
      <c r="G240" t="s">
        <v>35</v>
      </c>
      <c r="H240" t="s">
        <v>251</v>
      </c>
      <c r="I240" t="s">
        <v>251</v>
      </c>
      <c r="J240" t="s">
        <v>251</v>
      </c>
      <c r="K240" t="s">
        <v>37</v>
      </c>
      <c r="L240" t="s">
        <v>37</v>
      </c>
      <c r="M240" t="s">
        <v>42</v>
      </c>
      <c r="O240" t="s">
        <v>48</v>
      </c>
      <c r="P240" t="s">
        <v>49</v>
      </c>
      <c r="Q240" t="s">
        <v>37</v>
      </c>
      <c r="R240" t="s">
        <v>41</v>
      </c>
      <c r="S240" t="s">
        <v>37</v>
      </c>
      <c r="T240" t="s">
        <v>37</v>
      </c>
      <c r="U240" t="s">
        <v>36</v>
      </c>
      <c r="V240" t="s">
        <v>37</v>
      </c>
      <c r="W240" t="s">
        <v>42</v>
      </c>
      <c r="X240" t="s">
        <v>41</v>
      </c>
      <c r="Y240" t="s">
        <v>36</v>
      </c>
      <c r="Z240" t="s">
        <v>36</v>
      </c>
      <c r="AA240" t="s">
        <v>37</v>
      </c>
      <c r="AB240" t="s">
        <v>37</v>
      </c>
      <c r="AC240" t="s">
        <v>37</v>
      </c>
      <c r="AD240" t="s">
        <v>37</v>
      </c>
      <c r="AE240" t="s">
        <v>37</v>
      </c>
      <c r="AF240" t="s">
        <v>42</v>
      </c>
      <c r="AG240" t="s">
        <v>37</v>
      </c>
      <c r="AH240" t="s">
        <v>37</v>
      </c>
      <c r="AI240" t="s">
        <v>36</v>
      </c>
      <c r="AJ240" t="s">
        <v>43</v>
      </c>
      <c r="AK240" t="s">
        <v>47</v>
      </c>
    </row>
    <row r="241" spans="1:38" x14ac:dyDescent="0.25">
      <c r="A241">
        <v>284</v>
      </c>
      <c r="B241" s="1">
        <v>46071.884675925903</v>
      </c>
      <c r="C241" s="1">
        <v>46071.888344907398</v>
      </c>
      <c r="D241" t="s">
        <v>33</v>
      </c>
      <c r="F241" s="1"/>
      <c r="G241" t="s">
        <v>35</v>
      </c>
      <c r="H241" t="s">
        <v>251</v>
      </c>
      <c r="I241" t="s">
        <v>251</v>
      </c>
      <c r="J241" t="s">
        <v>251</v>
      </c>
      <c r="K241" t="s">
        <v>42</v>
      </c>
      <c r="L241" t="s">
        <v>37</v>
      </c>
      <c r="M241" t="s">
        <v>36</v>
      </c>
      <c r="O241" t="s">
        <v>38</v>
      </c>
      <c r="P241" t="s">
        <v>39</v>
      </c>
      <c r="Q241" t="s">
        <v>42</v>
      </c>
      <c r="R241" t="s">
        <v>36</v>
      </c>
      <c r="S241" t="s">
        <v>37</v>
      </c>
      <c r="T241" t="s">
        <v>42</v>
      </c>
      <c r="U241" t="s">
        <v>42</v>
      </c>
      <c r="V241" t="s">
        <v>42</v>
      </c>
      <c r="W241" t="s">
        <v>37</v>
      </c>
      <c r="X241" t="s">
        <v>36</v>
      </c>
      <c r="Y241" t="s">
        <v>36</v>
      </c>
      <c r="Z241" t="s">
        <v>42</v>
      </c>
      <c r="AA241" t="s">
        <v>42</v>
      </c>
      <c r="AB241" t="s">
        <v>36</v>
      </c>
      <c r="AC241" t="s">
        <v>37</v>
      </c>
      <c r="AD241" t="s">
        <v>37</v>
      </c>
      <c r="AE241" t="s">
        <v>37</v>
      </c>
      <c r="AF241" t="s">
        <v>42</v>
      </c>
      <c r="AG241" t="s">
        <v>37</v>
      </c>
      <c r="AH241" t="s">
        <v>40</v>
      </c>
      <c r="AI241" t="s">
        <v>37</v>
      </c>
      <c r="AJ241" t="s">
        <v>53</v>
      </c>
      <c r="AK241" t="s">
        <v>66</v>
      </c>
    </row>
    <row r="242" spans="1:38" x14ac:dyDescent="0.25">
      <c r="A242">
        <v>286</v>
      </c>
      <c r="B242" s="1">
        <v>46071.892083333303</v>
      </c>
      <c r="C242" s="1">
        <v>46071.8983912037</v>
      </c>
      <c r="D242" t="s">
        <v>33</v>
      </c>
      <c r="F242" s="1"/>
      <c r="G242" t="s">
        <v>35</v>
      </c>
      <c r="H242" t="s">
        <v>251</v>
      </c>
      <c r="I242" t="s">
        <v>251</v>
      </c>
      <c r="J242" t="s">
        <v>251</v>
      </c>
      <c r="K242" t="s">
        <v>42</v>
      </c>
      <c r="L242" t="s">
        <v>37</v>
      </c>
      <c r="M242" t="s">
        <v>36</v>
      </c>
      <c r="O242" t="s">
        <v>48</v>
      </c>
      <c r="P242" t="s">
        <v>39</v>
      </c>
      <c r="Q242" t="s">
        <v>42</v>
      </c>
      <c r="R242" t="s">
        <v>36</v>
      </c>
      <c r="S242" t="s">
        <v>42</v>
      </c>
      <c r="T242" t="s">
        <v>42</v>
      </c>
      <c r="U242" t="s">
        <v>42</v>
      </c>
      <c r="V242" t="s">
        <v>42</v>
      </c>
      <c r="W242" t="s">
        <v>42</v>
      </c>
      <c r="X242" t="s">
        <v>36</v>
      </c>
      <c r="Y242" t="s">
        <v>42</v>
      </c>
      <c r="Z242" t="s">
        <v>36</v>
      </c>
      <c r="AA242" t="s">
        <v>42</v>
      </c>
      <c r="AB242" t="s">
        <v>42</v>
      </c>
      <c r="AC242" t="s">
        <v>42</v>
      </c>
      <c r="AD242" t="s">
        <v>42</v>
      </c>
      <c r="AE242" t="s">
        <v>42</v>
      </c>
      <c r="AF242" t="s">
        <v>36</v>
      </c>
      <c r="AG242" t="s">
        <v>42</v>
      </c>
      <c r="AH242" t="s">
        <v>42</v>
      </c>
      <c r="AI242" t="s">
        <v>42</v>
      </c>
      <c r="AJ242" t="s">
        <v>57</v>
      </c>
      <c r="AK242" t="s">
        <v>47</v>
      </c>
    </row>
    <row r="243" spans="1:38" x14ac:dyDescent="0.25">
      <c r="A243">
        <v>287</v>
      </c>
      <c r="B243" s="1">
        <v>46071.877662036997</v>
      </c>
      <c r="C243" s="1">
        <v>46071.905648148102</v>
      </c>
      <c r="D243" t="s">
        <v>33</v>
      </c>
      <c r="F243" s="1"/>
      <c r="G243" t="s">
        <v>35</v>
      </c>
      <c r="H243" t="s">
        <v>251</v>
      </c>
      <c r="I243" t="s">
        <v>251</v>
      </c>
      <c r="J243" t="s">
        <v>251</v>
      </c>
      <c r="K243" t="s">
        <v>42</v>
      </c>
      <c r="L243" t="s">
        <v>37</v>
      </c>
      <c r="M243" t="s">
        <v>36</v>
      </c>
      <c r="N243" t="s">
        <v>197</v>
      </c>
      <c r="O243" t="s">
        <v>48</v>
      </c>
      <c r="P243" t="s">
        <v>39</v>
      </c>
      <c r="Q243" t="s">
        <v>37</v>
      </c>
      <c r="R243" t="s">
        <v>41</v>
      </c>
      <c r="S243" t="s">
        <v>42</v>
      </c>
      <c r="T243" t="s">
        <v>37</v>
      </c>
      <c r="U243" t="s">
        <v>40</v>
      </c>
      <c r="V243" t="s">
        <v>37</v>
      </c>
      <c r="W243" t="s">
        <v>40</v>
      </c>
      <c r="X243" t="s">
        <v>36</v>
      </c>
      <c r="Y243" t="s">
        <v>40</v>
      </c>
      <c r="Z243" t="s">
        <v>42</v>
      </c>
      <c r="AA243" t="s">
        <v>42</v>
      </c>
      <c r="AB243" t="s">
        <v>37</v>
      </c>
      <c r="AC243" t="s">
        <v>37</v>
      </c>
      <c r="AD243" t="s">
        <v>37</v>
      </c>
      <c r="AE243" t="s">
        <v>37</v>
      </c>
      <c r="AF243" t="s">
        <v>40</v>
      </c>
      <c r="AG243" t="s">
        <v>37</v>
      </c>
      <c r="AH243" t="s">
        <v>37</v>
      </c>
      <c r="AI243" t="s">
        <v>37</v>
      </c>
      <c r="AJ243" t="s">
        <v>43</v>
      </c>
      <c r="AK243" t="s">
        <v>66</v>
      </c>
      <c r="AL243" t="s">
        <v>198</v>
      </c>
    </row>
    <row r="244" spans="1:38" x14ac:dyDescent="0.25">
      <c r="A244">
        <v>290</v>
      </c>
      <c r="B244" s="1">
        <v>46072.2582175926</v>
      </c>
      <c r="C244" s="1">
        <v>46072.265115740702</v>
      </c>
      <c r="D244" t="s">
        <v>33</v>
      </c>
      <c r="F244" s="1"/>
      <c r="G244" t="s">
        <v>35</v>
      </c>
      <c r="H244" t="s">
        <v>251</v>
      </c>
      <c r="I244" t="s">
        <v>251</v>
      </c>
      <c r="J244" t="s">
        <v>251</v>
      </c>
      <c r="K244" t="s">
        <v>36</v>
      </c>
      <c r="L244" t="s">
        <v>42</v>
      </c>
      <c r="M244" t="s">
        <v>36</v>
      </c>
      <c r="O244" t="s">
        <v>38</v>
      </c>
      <c r="P244" t="s">
        <v>39</v>
      </c>
      <c r="Q244" t="s">
        <v>37</v>
      </c>
      <c r="R244" t="s">
        <v>36</v>
      </c>
      <c r="S244" t="s">
        <v>42</v>
      </c>
      <c r="T244" t="s">
        <v>37</v>
      </c>
      <c r="U244" t="s">
        <v>36</v>
      </c>
      <c r="V244" t="s">
        <v>37</v>
      </c>
      <c r="W244" t="s">
        <v>42</v>
      </c>
      <c r="X244" t="s">
        <v>42</v>
      </c>
      <c r="Y244" t="s">
        <v>42</v>
      </c>
      <c r="Z244" t="s">
        <v>36</v>
      </c>
      <c r="AA244" t="s">
        <v>37</v>
      </c>
      <c r="AB244" t="s">
        <v>37</v>
      </c>
      <c r="AC244" t="s">
        <v>37</v>
      </c>
      <c r="AD244" t="s">
        <v>40</v>
      </c>
      <c r="AE244" t="s">
        <v>37</v>
      </c>
      <c r="AF244" t="s">
        <v>40</v>
      </c>
      <c r="AG244" t="s">
        <v>37</v>
      </c>
      <c r="AH244" t="s">
        <v>37</v>
      </c>
      <c r="AI244" t="s">
        <v>40</v>
      </c>
      <c r="AJ244" t="s">
        <v>53</v>
      </c>
      <c r="AK244" t="s">
        <v>47</v>
      </c>
    </row>
    <row r="245" spans="1:38" x14ac:dyDescent="0.25">
      <c r="A245">
        <v>294</v>
      </c>
      <c r="B245" s="1">
        <v>46072.297152777799</v>
      </c>
      <c r="C245" s="1">
        <v>46072.304097222201</v>
      </c>
      <c r="D245" t="s">
        <v>33</v>
      </c>
      <c r="F245" s="1"/>
      <c r="G245" t="s">
        <v>35</v>
      </c>
      <c r="H245" t="s">
        <v>251</v>
      </c>
      <c r="I245" t="s">
        <v>251</v>
      </c>
      <c r="J245" t="s">
        <v>251</v>
      </c>
      <c r="K245" t="s">
        <v>36</v>
      </c>
      <c r="L245" t="s">
        <v>37</v>
      </c>
      <c r="M245" t="s">
        <v>41</v>
      </c>
      <c r="O245" t="s">
        <v>38</v>
      </c>
      <c r="P245" t="s">
        <v>49</v>
      </c>
      <c r="Q245" t="s">
        <v>37</v>
      </c>
      <c r="R245" t="s">
        <v>36</v>
      </c>
      <c r="S245" t="s">
        <v>37</v>
      </c>
      <c r="T245" t="s">
        <v>37</v>
      </c>
      <c r="U245" t="s">
        <v>42</v>
      </c>
      <c r="V245" t="s">
        <v>42</v>
      </c>
      <c r="W245" t="s">
        <v>42</v>
      </c>
      <c r="X245" t="s">
        <v>36</v>
      </c>
      <c r="Y245" t="s">
        <v>36</v>
      </c>
      <c r="Z245" t="s">
        <v>36</v>
      </c>
      <c r="AA245" t="s">
        <v>40</v>
      </c>
      <c r="AB245" t="s">
        <v>36</v>
      </c>
      <c r="AC245" t="s">
        <v>37</v>
      </c>
      <c r="AD245" t="s">
        <v>37</v>
      </c>
      <c r="AE245" t="s">
        <v>37</v>
      </c>
      <c r="AF245" t="s">
        <v>37</v>
      </c>
      <c r="AG245" t="s">
        <v>37</v>
      </c>
      <c r="AH245" t="s">
        <v>37</v>
      </c>
      <c r="AI245" t="s">
        <v>37</v>
      </c>
      <c r="AJ245" t="s">
        <v>43</v>
      </c>
      <c r="AK245" t="s">
        <v>47</v>
      </c>
    </row>
    <row r="246" spans="1:38" x14ac:dyDescent="0.25">
      <c r="A246">
        <v>295</v>
      </c>
      <c r="B246" s="1">
        <v>46072.303391203699</v>
      </c>
      <c r="C246" s="1">
        <v>46072.306643518503</v>
      </c>
      <c r="D246" t="s">
        <v>33</v>
      </c>
      <c r="F246" s="1"/>
      <c r="G246" t="s">
        <v>35</v>
      </c>
      <c r="H246" t="s">
        <v>251</v>
      </c>
      <c r="I246" t="s">
        <v>251</v>
      </c>
      <c r="J246" t="s">
        <v>251</v>
      </c>
      <c r="K246" t="s">
        <v>37</v>
      </c>
      <c r="L246" t="s">
        <v>41</v>
      </c>
      <c r="M246" t="s">
        <v>40</v>
      </c>
      <c r="O246" t="s">
        <v>52</v>
      </c>
      <c r="P246" t="s">
        <v>46</v>
      </c>
      <c r="Q246" t="s">
        <v>36</v>
      </c>
      <c r="R246" t="s">
        <v>41</v>
      </c>
      <c r="S246" t="s">
        <v>41</v>
      </c>
      <c r="T246" t="s">
        <v>36</v>
      </c>
      <c r="U246" t="s">
        <v>41</v>
      </c>
      <c r="V246" t="s">
        <v>37</v>
      </c>
      <c r="W246" t="s">
        <v>41</v>
      </c>
      <c r="X246" t="s">
        <v>42</v>
      </c>
      <c r="Y246" t="s">
        <v>42</v>
      </c>
      <c r="Z246" t="s">
        <v>37</v>
      </c>
      <c r="AA246" t="s">
        <v>37</v>
      </c>
      <c r="AB246" t="s">
        <v>37</v>
      </c>
      <c r="AC246" t="s">
        <v>37</v>
      </c>
      <c r="AD246" t="s">
        <v>36</v>
      </c>
      <c r="AE246" t="s">
        <v>41</v>
      </c>
      <c r="AF246" t="s">
        <v>41</v>
      </c>
      <c r="AG246" t="s">
        <v>37</v>
      </c>
      <c r="AH246" t="s">
        <v>37</v>
      </c>
      <c r="AI246" t="s">
        <v>36</v>
      </c>
      <c r="AJ246" t="s">
        <v>43</v>
      </c>
      <c r="AK246" t="s">
        <v>54</v>
      </c>
    </row>
    <row r="247" spans="1:38" x14ac:dyDescent="0.25">
      <c r="A247">
        <v>299</v>
      </c>
      <c r="B247" s="1">
        <v>46072.325046296297</v>
      </c>
      <c r="C247" s="1">
        <v>46072.329189814802</v>
      </c>
      <c r="D247" t="s">
        <v>33</v>
      </c>
      <c r="F247" s="1"/>
      <c r="G247" t="s">
        <v>35</v>
      </c>
      <c r="H247" t="s">
        <v>251</v>
      </c>
      <c r="I247" t="s">
        <v>251</v>
      </c>
      <c r="J247" t="s">
        <v>251</v>
      </c>
      <c r="K247" t="s">
        <v>42</v>
      </c>
      <c r="L247" t="s">
        <v>42</v>
      </c>
      <c r="M247" t="s">
        <v>40</v>
      </c>
      <c r="O247" t="s">
        <v>38</v>
      </c>
      <c r="P247" t="s">
        <v>49</v>
      </c>
      <c r="Q247" t="s">
        <v>37</v>
      </c>
      <c r="R247" t="s">
        <v>36</v>
      </c>
      <c r="S247" t="s">
        <v>37</v>
      </c>
      <c r="T247" t="s">
        <v>37</v>
      </c>
      <c r="U247" t="s">
        <v>42</v>
      </c>
      <c r="V247" t="s">
        <v>37</v>
      </c>
      <c r="W247" t="s">
        <v>40</v>
      </c>
      <c r="X247" t="s">
        <v>41</v>
      </c>
      <c r="Y247" t="s">
        <v>36</v>
      </c>
      <c r="Z247" t="s">
        <v>36</v>
      </c>
      <c r="AA247" t="s">
        <v>37</v>
      </c>
      <c r="AB247" t="s">
        <v>36</v>
      </c>
      <c r="AC247" t="s">
        <v>42</v>
      </c>
      <c r="AD247" t="s">
        <v>37</v>
      </c>
      <c r="AE247" t="s">
        <v>37</v>
      </c>
      <c r="AF247" t="s">
        <v>42</v>
      </c>
      <c r="AG247" t="s">
        <v>37</v>
      </c>
      <c r="AH247" t="s">
        <v>37</v>
      </c>
      <c r="AI247" t="s">
        <v>42</v>
      </c>
      <c r="AJ247" t="s">
        <v>57</v>
      </c>
      <c r="AK247" t="s">
        <v>47</v>
      </c>
    </row>
    <row r="248" spans="1:38" x14ac:dyDescent="0.25">
      <c r="A248">
        <v>301</v>
      </c>
      <c r="B248" s="1">
        <v>46072.335763888899</v>
      </c>
      <c r="C248" s="1">
        <v>46072.339768518497</v>
      </c>
      <c r="D248" t="s">
        <v>33</v>
      </c>
      <c r="F248" s="1"/>
      <c r="G248" t="s">
        <v>35</v>
      </c>
      <c r="H248" t="s">
        <v>251</v>
      </c>
      <c r="I248" t="s">
        <v>251</v>
      </c>
      <c r="J248" t="s">
        <v>251</v>
      </c>
      <c r="K248" t="s">
        <v>41</v>
      </c>
      <c r="L248" t="s">
        <v>37</v>
      </c>
      <c r="M248" t="s">
        <v>41</v>
      </c>
      <c r="O248" t="s">
        <v>38</v>
      </c>
      <c r="P248" t="s">
        <v>39</v>
      </c>
      <c r="Q248" t="s">
        <v>36</v>
      </c>
      <c r="R248" t="s">
        <v>36</v>
      </c>
      <c r="S248" t="s">
        <v>41</v>
      </c>
      <c r="T248" t="s">
        <v>36</v>
      </c>
      <c r="U248" t="s">
        <v>41</v>
      </c>
      <c r="V248" t="s">
        <v>41</v>
      </c>
      <c r="W248" t="s">
        <v>41</v>
      </c>
      <c r="X248" t="s">
        <v>36</v>
      </c>
      <c r="Y248" t="s">
        <v>36</v>
      </c>
      <c r="Z248" t="s">
        <v>41</v>
      </c>
      <c r="AA248" t="s">
        <v>41</v>
      </c>
      <c r="AB248" t="s">
        <v>36</v>
      </c>
      <c r="AC248" t="s">
        <v>41</v>
      </c>
      <c r="AD248" t="s">
        <v>36</v>
      </c>
      <c r="AE248" t="s">
        <v>42</v>
      </c>
      <c r="AF248" t="s">
        <v>36</v>
      </c>
      <c r="AG248" t="s">
        <v>42</v>
      </c>
      <c r="AH248" t="s">
        <v>36</v>
      </c>
      <c r="AI248" t="s">
        <v>36</v>
      </c>
      <c r="AJ248" t="s">
        <v>43</v>
      </c>
      <c r="AK248" t="s">
        <v>66</v>
      </c>
    </row>
    <row r="249" spans="1:38" x14ac:dyDescent="0.25">
      <c r="A249">
        <v>310</v>
      </c>
      <c r="B249" s="1">
        <v>46072.475925925901</v>
      </c>
      <c r="C249" s="1">
        <v>46072.482245370396</v>
      </c>
      <c r="D249" t="s">
        <v>33</v>
      </c>
      <c r="F249" s="1"/>
      <c r="G249" t="s">
        <v>35</v>
      </c>
      <c r="H249" t="s">
        <v>251</v>
      </c>
      <c r="I249" t="s">
        <v>251</v>
      </c>
      <c r="J249" t="s">
        <v>251</v>
      </c>
      <c r="K249" t="s">
        <v>36</v>
      </c>
      <c r="L249" t="s">
        <v>37</v>
      </c>
      <c r="M249" t="s">
        <v>41</v>
      </c>
      <c r="O249" t="s">
        <v>48</v>
      </c>
      <c r="P249" t="s">
        <v>49</v>
      </c>
      <c r="Q249" t="s">
        <v>42</v>
      </c>
      <c r="R249" t="s">
        <v>36</v>
      </c>
      <c r="S249" t="s">
        <v>42</v>
      </c>
      <c r="T249" t="s">
        <v>36</v>
      </c>
      <c r="U249" t="s">
        <v>41</v>
      </c>
      <c r="V249" t="s">
        <v>36</v>
      </c>
      <c r="W249" t="s">
        <v>41</v>
      </c>
      <c r="X249" t="s">
        <v>41</v>
      </c>
      <c r="Y249" t="s">
        <v>41</v>
      </c>
      <c r="Z249" t="s">
        <v>41</v>
      </c>
      <c r="AA249" t="s">
        <v>36</v>
      </c>
      <c r="AB249" t="s">
        <v>41</v>
      </c>
      <c r="AC249" t="s">
        <v>36</v>
      </c>
      <c r="AD249" t="s">
        <v>37</v>
      </c>
      <c r="AE249" t="s">
        <v>37</v>
      </c>
      <c r="AF249" t="s">
        <v>37</v>
      </c>
      <c r="AG249" t="s">
        <v>41</v>
      </c>
      <c r="AH249" t="s">
        <v>36</v>
      </c>
      <c r="AI249" t="s">
        <v>41</v>
      </c>
      <c r="AJ249" t="s">
        <v>57</v>
      </c>
      <c r="AK249" t="s">
        <v>47</v>
      </c>
    </row>
    <row r="250" spans="1:38" x14ac:dyDescent="0.25">
      <c r="A250">
        <v>314</v>
      </c>
      <c r="B250" s="1">
        <v>46072.535925925898</v>
      </c>
      <c r="C250" s="1">
        <v>46072.539189814801</v>
      </c>
      <c r="D250" t="s">
        <v>33</v>
      </c>
      <c r="F250" s="1"/>
      <c r="G250" t="s">
        <v>35</v>
      </c>
      <c r="H250" t="s">
        <v>251</v>
      </c>
      <c r="I250" t="s">
        <v>251</v>
      </c>
      <c r="J250" t="s">
        <v>251</v>
      </c>
      <c r="K250" t="s">
        <v>41</v>
      </c>
      <c r="L250" t="s">
        <v>41</v>
      </c>
      <c r="M250" t="s">
        <v>41</v>
      </c>
      <c r="O250" t="s">
        <v>144</v>
      </c>
      <c r="P250" t="s">
        <v>46</v>
      </c>
      <c r="Q250" t="s">
        <v>42</v>
      </c>
      <c r="R250" t="s">
        <v>42</v>
      </c>
      <c r="S250" t="s">
        <v>41</v>
      </c>
      <c r="T250" t="s">
        <v>36</v>
      </c>
      <c r="U250" t="s">
        <v>41</v>
      </c>
      <c r="V250" t="s">
        <v>37</v>
      </c>
      <c r="W250" t="s">
        <v>41</v>
      </c>
      <c r="X250" t="s">
        <v>37</v>
      </c>
      <c r="Y250" t="s">
        <v>37</v>
      </c>
      <c r="Z250" t="s">
        <v>37</v>
      </c>
      <c r="AA250" t="s">
        <v>37</v>
      </c>
      <c r="AB250" t="s">
        <v>37</v>
      </c>
      <c r="AC250" t="s">
        <v>36</v>
      </c>
      <c r="AD250" t="s">
        <v>36</v>
      </c>
      <c r="AE250" t="s">
        <v>37</v>
      </c>
      <c r="AF250" t="s">
        <v>36</v>
      </c>
      <c r="AG250" t="s">
        <v>37</v>
      </c>
      <c r="AH250" t="s">
        <v>37</v>
      </c>
      <c r="AI250" t="s">
        <v>37</v>
      </c>
      <c r="AJ250" t="s">
        <v>43</v>
      </c>
      <c r="AK250" t="s">
        <v>50</v>
      </c>
    </row>
    <row r="251" spans="1:38" x14ac:dyDescent="0.25">
      <c r="A251">
        <v>316</v>
      </c>
      <c r="B251" s="1">
        <v>46072.723749999997</v>
      </c>
      <c r="C251" s="1">
        <v>46072.728750000002</v>
      </c>
      <c r="D251" t="s">
        <v>33</v>
      </c>
      <c r="F251" s="1"/>
      <c r="G251" t="s">
        <v>35</v>
      </c>
      <c r="H251" t="s">
        <v>251</v>
      </c>
      <c r="I251" t="s">
        <v>251</v>
      </c>
      <c r="J251" t="s">
        <v>251</v>
      </c>
      <c r="K251" t="s">
        <v>41</v>
      </c>
      <c r="L251" t="s">
        <v>40</v>
      </c>
      <c r="M251" t="s">
        <v>41</v>
      </c>
      <c r="O251" t="s">
        <v>52</v>
      </c>
      <c r="P251" t="s">
        <v>46</v>
      </c>
      <c r="Q251" t="s">
        <v>36</v>
      </c>
      <c r="R251" t="s">
        <v>42</v>
      </c>
      <c r="S251" t="s">
        <v>36</v>
      </c>
      <c r="T251" t="s">
        <v>41</v>
      </c>
      <c r="U251" t="s">
        <v>40</v>
      </c>
      <c r="V251" t="s">
        <v>41</v>
      </c>
      <c r="W251" t="s">
        <v>40</v>
      </c>
      <c r="X251" t="s">
        <v>37</v>
      </c>
      <c r="Y251" t="s">
        <v>37</v>
      </c>
      <c r="Z251" t="s">
        <v>42</v>
      </c>
      <c r="AA251" t="s">
        <v>42</v>
      </c>
      <c r="AB251" t="s">
        <v>40</v>
      </c>
      <c r="AC251" t="s">
        <v>42</v>
      </c>
      <c r="AD251" t="s">
        <v>36</v>
      </c>
      <c r="AE251" t="s">
        <v>36</v>
      </c>
      <c r="AF251" t="s">
        <v>40</v>
      </c>
      <c r="AG251" t="s">
        <v>42</v>
      </c>
      <c r="AH251" t="s">
        <v>42</v>
      </c>
      <c r="AI251" t="s">
        <v>42</v>
      </c>
      <c r="AJ251" t="s">
        <v>43</v>
      </c>
      <c r="AK251" t="s">
        <v>54</v>
      </c>
    </row>
    <row r="252" spans="1:38" x14ac:dyDescent="0.25">
      <c r="A252">
        <v>317</v>
      </c>
      <c r="B252" s="1">
        <v>46072.7332060185</v>
      </c>
      <c r="C252" s="1">
        <v>46072.734907407401</v>
      </c>
      <c r="D252" t="s">
        <v>33</v>
      </c>
      <c r="F252" s="1"/>
      <c r="G252" t="s">
        <v>35</v>
      </c>
      <c r="H252" t="s">
        <v>251</v>
      </c>
      <c r="I252" t="s">
        <v>251</v>
      </c>
      <c r="J252" t="s">
        <v>251</v>
      </c>
      <c r="K252" t="s">
        <v>37</v>
      </c>
      <c r="L252" t="s">
        <v>37</v>
      </c>
      <c r="M252" t="s">
        <v>40</v>
      </c>
      <c r="O252" t="s">
        <v>199</v>
      </c>
      <c r="P252" t="s">
        <v>49</v>
      </c>
      <c r="Q252" t="s">
        <v>40</v>
      </c>
      <c r="R252" t="s">
        <v>40</v>
      </c>
      <c r="S252" t="s">
        <v>40</v>
      </c>
      <c r="T252" t="s">
        <v>40</v>
      </c>
      <c r="U252" t="s">
        <v>36</v>
      </c>
      <c r="V252" t="s">
        <v>40</v>
      </c>
      <c r="W252" t="s">
        <v>40</v>
      </c>
      <c r="X252" t="s">
        <v>36</v>
      </c>
      <c r="Y252" t="s">
        <v>36</v>
      </c>
      <c r="Z252" t="s">
        <v>36</v>
      </c>
      <c r="AA252" t="s">
        <v>36</v>
      </c>
      <c r="AB252" t="s">
        <v>40</v>
      </c>
      <c r="AC252" t="s">
        <v>40</v>
      </c>
      <c r="AD252" t="s">
        <v>40</v>
      </c>
      <c r="AE252" t="s">
        <v>40</v>
      </c>
      <c r="AF252" t="s">
        <v>40</v>
      </c>
      <c r="AG252" t="s">
        <v>40</v>
      </c>
      <c r="AH252" t="s">
        <v>40</v>
      </c>
      <c r="AI252" t="s">
        <v>40</v>
      </c>
      <c r="AJ252" t="s">
        <v>53</v>
      </c>
      <c r="AK252" t="s">
        <v>44</v>
      </c>
    </row>
    <row r="253" spans="1:38" x14ac:dyDescent="0.25">
      <c r="A253">
        <v>319</v>
      </c>
      <c r="B253" s="1">
        <v>46072.729178240697</v>
      </c>
      <c r="C253" s="1">
        <v>46072.772743055597</v>
      </c>
      <c r="D253" t="s">
        <v>33</v>
      </c>
      <c r="F253" s="1"/>
      <c r="G253" t="s">
        <v>35</v>
      </c>
      <c r="H253" t="s">
        <v>251</v>
      </c>
      <c r="I253" t="s">
        <v>251</v>
      </c>
      <c r="J253" t="s">
        <v>251</v>
      </c>
      <c r="K253" t="s">
        <v>36</v>
      </c>
      <c r="L253" t="s">
        <v>41</v>
      </c>
      <c r="M253" t="s">
        <v>41</v>
      </c>
      <c r="O253" t="s">
        <v>38</v>
      </c>
      <c r="P253" t="s">
        <v>46</v>
      </c>
      <c r="Q253" t="s">
        <v>37</v>
      </c>
      <c r="R253" t="s">
        <v>37</v>
      </c>
      <c r="S253" t="s">
        <v>36</v>
      </c>
      <c r="T253" t="s">
        <v>36</v>
      </c>
      <c r="U253" t="s">
        <v>41</v>
      </c>
      <c r="V253" t="s">
        <v>40</v>
      </c>
      <c r="W253" t="s">
        <v>40</v>
      </c>
      <c r="X253" t="s">
        <v>42</v>
      </c>
      <c r="Y253" t="s">
        <v>37</v>
      </c>
      <c r="Z253" t="s">
        <v>36</v>
      </c>
      <c r="AA253" t="s">
        <v>42</v>
      </c>
      <c r="AB253" t="s">
        <v>42</v>
      </c>
      <c r="AC253" t="s">
        <v>40</v>
      </c>
      <c r="AD253" t="s">
        <v>36</v>
      </c>
      <c r="AE253" t="s">
        <v>37</v>
      </c>
      <c r="AF253" t="s">
        <v>36</v>
      </c>
      <c r="AG253" t="s">
        <v>42</v>
      </c>
      <c r="AH253" t="s">
        <v>40</v>
      </c>
      <c r="AI253" t="s">
        <v>36</v>
      </c>
      <c r="AJ253" t="s">
        <v>43</v>
      </c>
      <c r="AK253" t="s">
        <v>47</v>
      </c>
    </row>
    <row r="254" spans="1:38" x14ac:dyDescent="0.25">
      <c r="A254">
        <v>320</v>
      </c>
      <c r="B254" s="1">
        <v>46072.831435185202</v>
      </c>
      <c r="C254" s="1">
        <v>46072.8370601852</v>
      </c>
      <c r="D254" t="s">
        <v>33</v>
      </c>
      <c r="F254" s="1"/>
      <c r="G254" t="s">
        <v>35</v>
      </c>
      <c r="H254" t="s">
        <v>251</v>
      </c>
      <c r="I254" t="s">
        <v>251</v>
      </c>
      <c r="J254" t="s">
        <v>251</v>
      </c>
      <c r="K254" t="s">
        <v>36</v>
      </c>
      <c r="L254" t="s">
        <v>36</v>
      </c>
      <c r="M254" t="s">
        <v>40</v>
      </c>
      <c r="O254" t="s">
        <v>48</v>
      </c>
      <c r="P254" t="s">
        <v>60</v>
      </c>
      <c r="Q254" t="s">
        <v>37</v>
      </c>
      <c r="R254" t="s">
        <v>40</v>
      </c>
      <c r="S254" t="s">
        <v>36</v>
      </c>
      <c r="T254" t="s">
        <v>36</v>
      </c>
      <c r="U254" t="s">
        <v>41</v>
      </c>
      <c r="V254" t="s">
        <v>36</v>
      </c>
      <c r="W254" t="s">
        <v>40</v>
      </c>
      <c r="X254" t="s">
        <v>37</v>
      </c>
      <c r="Y254" t="s">
        <v>37</v>
      </c>
      <c r="Z254" t="s">
        <v>37</v>
      </c>
      <c r="AA254" t="s">
        <v>37</v>
      </c>
      <c r="AB254" t="s">
        <v>37</v>
      </c>
      <c r="AC254" t="s">
        <v>42</v>
      </c>
      <c r="AD254" t="s">
        <v>40</v>
      </c>
      <c r="AE254" t="s">
        <v>37</v>
      </c>
      <c r="AF254" t="s">
        <v>40</v>
      </c>
      <c r="AG254" t="s">
        <v>37</v>
      </c>
      <c r="AH254" t="s">
        <v>37</v>
      </c>
      <c r="AI254" t="s">
        <v>37</v>
      </c>
      <c r="AJ254" t="s">
        <v>43</v>
      </c>
      <c r="AK254" t="s">
        <v>54</v>
      </c>
    </row>
    <row r="255" spans="1:38" x14ac:dyDescent="0.25">
      <c r="A255">
        <v>321</v>
      </c>
      <c r="B255" s="1">
        <v>46072.841689814799</v>
      </c>
      <c r="C255" s="1">
        <v>46072.843020833301</v>
      </c>
      <c r="D255" t="s">
        <v>33</v>
      </c>
      <c r="F255" s="1"/>
      <c r="G255" t="s">
        <v>35</v>
      </c>
      <c r="H255" t="s">
        <v>251</v>
      </c>
      <c r="I255" t="s">
        <v>251</v>
      </c>
      <c r="J255" t="s">
        <v>251</v>
      </c>
      <c r="K255" t="s">
        <v>36</v>
      </c>
      <c r="L255" t="s">
        <v>40</v>
      </c>
      <c r="M255" t="s">
        <v>36</v>
      </c>
      <c r="O255" t="s">
        <v>48</v>
      </c>
      <c r="P255" t="s">
        <v>46</v>
      </c>
      <c r="Q255" t="s">
        <v>37</v>
      </c>
      <c r="R255" t="s">
        <v>37</v>
      </c>
      <c r="S255" t="s">
        <v>41</v>
      </c>
      <c r="T255" t="s">
        <v>37</v>
      </c>
      <c r="U255" t="s">
        <v>37</v>
      </c>
      <c r="V255" t="s">
        <v>37</v>
      </c>
      <c r="W255" t="s">
        <v>41</v>
      </c>
      <c r="X255" t="s">
        <v>37</v>
      </c>
      <c r="Y255" t="s">
        <v>37</v>
      </c>
      <c r="Z255" t="s">
        <v>37</v>
      </c>
      <c r="AA255" t="s">
        <v>37</v>
      </c>
      <c r="AB255" t="s">
        <v>37</v>
      </c>
      <c r="AC255" t="s">
        <v>37</v>
      </c>
      <c r="AD255" t="s">
        <v>37</v>
      </c>
      <c r="AE255" t="s">
        <v>37</v>
      </c>
      <c r="AF255" t="s">
        <v>40</v>
      </c>
      <c r="AG255" t="s">
        <v>37</v>
      </c>
      <c r="AH255" t="s">
        <v>37</v>
      </c>
      <c r="AI255" t="s">
        <v>37</v>
      </c>
      <c r="AJ255" t="s">
        <v>43</v>
      </c>
      <c r="AK255" t="s">
        <v>54</v>
      </c>
    </row>
    <row r="256" spans="1:38" x14ac:dyDescent="0.25">
      <c r="A256">
        <v>322</v>
      </c>
      <c r="B256" s="1">
        <v>46072.843159722201</v>
      </c>
      <c r="C256" s="1">
        <v>46072.846770833297</v>
      </c>
      <c r="D256" t="s">
        <v>33</v>
      </c>
      <c r="F256" s="1"/>
      <c r="G256" t="s">
        <v>35</v>
      </c>
      <c r="H256" t="s">
        <v>251</v>
      </c>
      <c r="I256" t="s">
        <v>251</v>
      </c>
      <c r="J256" t="s">
        <v>251</v>
      </c>
      <c r="K256" t="s">
        <v>36</v>
      </c>
      <c r="L256" t="s">
        <v>36</v>
      </c>
      <c r="M256" t="s">
        <v>42</v>
      </c>
      <c r="O256" t="s">
        <v>52</v>
      </c>
      <c r="P256" t="s">
        <v>39</v>
      </c>
      <c r="Q256" t="s">
        <v>42</v>
      </c>
      <c r="R256" t="s">
        <v>37</v>
      </c>
      <c r="S256" t="s">
        <v>36</v>
      </c>
      <c r="T256" t="s">
        <v>37</v>
      </c>
      <c r="U256" t="s">
        <v>37</v>
      </c>
      <c r="V256" t="s">
        <v>37</v>
      </c>
      <c r="W256" t="s">
        <v>37</v>
      </c>
      <c r="X256" t="s">
        <v>37</v>
      </c>
      <c r="Y256" t="s">
        <v>37</v>
      </c>
      <c r="Z256" t="s">
        <v>41</v>
      </c>
      <c r="AA256" t="s">
        <v>37</v>
      </c>
      <c r="AB256" t="s">
        <v>37</v>
      </c>
      <c r="AC256" t="s">
        <v>37</v>
      </c>
      <c r="AD256" t="s">
        <v>37</v>
      </c>
      <c r="AE256" t="s">
        <v>37</v>
      </c>
      <c r="AF256" t="s">
        <v>36</v>
      </c>
      <c r="AG256" t="s">
        <v>37</v>
      </c>
      <c r="AH256" t="s">
        <v>37</v>
      </c>
      <c r="AI256" t="s">
        <v>37</v>
      </c>
      <c r="AJ256" t="s">
        <v>57</v>
      </c>
      <c r="AK256" t="s">
        <v>47</v>
      </c>
    </row>
    <row r="257" spans="1:38" x14ac:dyDescent="0.25">
      <c r="A257">
        <v>324</v>
      </c>
      <c r="B257" s="1">
        <v>46072.859004629601</v>
      </c>
      <c r="C257" s="1">
        <v>46072.868692129603</v>
      </c>
      <c r="D257" t="s">
        <v>33</v>
      </c>
      <c r="F257" s="1"/>
      <c r="G257" t="s">
        <v>35</v>
      </c>
      <c r="H257" t="s">
        <v>251</v>
      </c>
      <c r="I257" t="s">
        <v>251</v>
      </c>
      <c r="J257" t="s">
        <v>251</v>
      </c>
      <c r="K257" t="s">
        <v>37</v>
      </c>
      <c r="L257" t="s">
        <v>37</v>
      </c>
      <c r="M257" t="s">
        <v>37</v>
      </c>
      <c r="O257" t="s">
        <v>38</v>
      </c>
      <c r="P257" t="s">
        <v>49</v>
      </c>
      <c r="Q257" t="s">
        <v>37</v>
      </c>
      <c r="R257" t="s">
        <v>41</v>
      </c>
      <c r="S257" t="s">
        <v>37</v>
      </c>
      <c r="T257" t="s">
        <v>37</v>
      </c>
      <c r="U257" t="s">
        <v>37</v>
      </c>
      <c r="V257" t="s">
        <v>37</v>
      </c>
      <c r="W257" t="s">
        <v>37</v>
      </c>
      <c r="X257" t="s">
        <v>41</v>
      </c>
      <c r="Y257" t="s">
        <v>41</v>
      </c>
      <c r="Z257" t="s">
        <v>37</v>
      </c>
      <c r="AA257" t="s">
        <v>37</v>
      </c>
      <c r="AB257" t="s">
        <v>37</v>
      </c>
      <c r="AC257" t="s">
        <v>37</v>
      </c>
      <c r="AD257" t="s">
        <v>37</v>
      </c>
      <c r="AE257" t="s">
        <v>37</v>
      </c>
      <c r="AF257" t="s">
        <v>37</v>
      </c>
      <c r="AG257" t="s">
        <v>37</v>
      </c>
      <c r="AH257" t="s">
        <v>37</v>
      </c>
      <c r="AI257" t="s">
        <v>37</v>
      </c>
      <c r="AJ257" t="s">
        <v>57</v>
      </c>
      <c r="AK257" t="s">
        <v>47</v>
      </c>
    </row>
    <row r="258" spans="1:38" x14ac:dyDescent="0.25">
      <c r="A258">
        <v>325</v>
      </c>
      <c r="B258" s="1">
        <v>46072.870254629597</v>
      </c>
      <c r="C258" s="1">
        <v>46072.874386574098</v>
      </c>
      <c r="D258" t="s">
        <v>33</v>
      </c>
      <c r="F258" s="1"/>
      <c r="G258" t="s">
        <v>35</v>
      </c>
      <c r="H258" t="s">
        <v>251</v>
      </c>
      <c r="I258" t="s">
        <v>251</v>
      </c>
      <c r="J258" t="s">
        <v>251</v>
      </c>
      <c r="K258" t="s">
        <v>37</v>
      </c>
      <c r="L258" t="s">
        <v>37</v>
      </c>
      <c r="M258" t="s">
        <v>37</v>
      </c>
      <c r="O258" t="s">
        <v>38</v>
      </c>
      <c r="P258" t="s">
        <v>49</v>
      </c>
      <c r="Q258" t="s">
        <v>37</v>
      </c>
      <c r="R258" t="s">
        <v>41</v>
      </c>
      <c r="S258" t="s">
        <v>37</v>
      </c>
      <c r="T258" t="s">
        <v>37</v>
      </c>
      <c r="U258" t="s">
        <v>37</v>
      </c>
      <c r="V258" t="s">
        <v>37</v>
      </c>
      <c r="W258" t="s">
        <v>37</v>
      </c>
      <c r="X258" t="s">
        <v>41</v>
      </c>
      <c r="Y258" t="s">
        <v>41</v>
      </c>
      <c r="Z258" t="s">
        <v>37</v>
      </c>
      <c r="AA258" t="s">
        <v>37</v>
      </c>
      <c r="AB258" t="s">
        <v>37</v>
      </c>
      <c r="AC258" t="s">
        <v>37</v>
      </c>
      <c r="AD258" t="s">
        <v>37</v>
      </c>
      <c r="AE258" t="s">
        <v>37</v>
      </c>
      <c r="AF258" t="s">
        <v>37</v>
      </c>
      <c r="AG258" t="s">
        <v>37</v>
      </c>
      <c r="AH258" t="s">
        <v>37</v>
      </c>
      <c r="AI258" t="s">
        <v>37</v>
      </c>
      <c r="AJ258" t="s">
        <v>57</v>
      </c>
      <c r="AK258" t="s">
        <v>47</v>
      </c>
    </row>
    <row r="259" spans="1:38" x14ac:dyDescent="0.25">
      <c r="A259">
        <v>326</v>
      </c>
      <c r="B259" s="1">
        <v>46072.888993055603</v>
      </c>
      <c r="C259" s="1">
        <v>46072.901203703703</v>
      </c>
      <c r="D259" t="s">
        <v>33</v>
      </c>
      <c r="F259" s="1"/>
      <c r="G259" t="s">
        <v>35</v>
      </c>
      <c r="H259" t="s">
        <v>251</v>
      </c>
      <c r="I259" t="s">
        <v>251</v>
      </c>
      <c r="J259" t="s">
        <v>251</v>
      </c>
      <c r="K259" t="s">
        <v>41</v>
      </c>
      <c r="L259" t="s">
        <v>36</v>
      </c>
      <c r="M259" t="s">
        <v>41</v>
      </c>
      <c r="N259" t="s">
        <v>200</v>
      </c>
      <c r="O259" t="s">
        <v>38</v>
      </c>
      <c r="P259" t="s">
        <v>46</v>
      </c>
      <c r="Q259" t="s">
        <v>40</v>
      </c>
      <c r="R259" t="s">
        <v>42</v>
      </c>
      <c r="S259" t="s">
        <v>36</v>
      </c>
      <c r="T259" t="s">
        <v>41</v>
      </c>
      <c r="U259" t="s">
        <v>41</v>
      </c>
      <c r="V259" t="s">
        <v>40</v>
      </c>
      <c r="W259" t="s">
        <v>40</v>
      </c>
      <c r="X259" t="s">
        <v>42</v>
      </c>
      <c r="Y259" t="s">
        <v>42</v>
      </c>
      <c r="Z259" t="s">
        <v>40</v>
      </c>
      <c r="AA259" t="s">
        <v>42</v>
      </c>
      <c r="AB259" t="s">
        <v>42</v>
      </c>
      <c r="AC259" t="s">
        <v>40</v>
      </c>
      <c r="AD259" t="s">
        <v>42</v>
      </c>
      <c r="AE259" t="s">
        <v>37</v>
      </c>
      <c r="AF259" t="s">
        <v>42</v>
      </c>
      <c r="AG259" t="s">
        <v>37</v>
      </c>
      <c r="AH259" t="s">
        <v>40</v>
      </c>
      <c r="AI259" t="s">
        <v>37</v>
      </c>
      <c r="AJ259" t="s">
        <v>43</v>
      </c>
      <c r="AK259" t="s">
        <v>54</v>
      </c>
    </row>
    <row r="260" spans="1:38" x14ac:dyDescent="0.25">
      <c r="A260">
        <v>327</v>
      </c>
      <c r="B260" s="1">
        <v>46072.886296296303</v>
      </c>
      <c r="C260" s="1">
        <v>46072.914652777799</v>
      </c>
      <c r="D260" t="s">
        <v>33</v>
      </c>
      <c r="F260" s="1"/>
      <c r="G260" t="s">
        <v>35</v>
      </c>
      <c r="H260" t="s">
        <v>251</v>
      </c>
      <c r="I260" t="s">
        <v>251</v>
      </c>
      <c r="J260" t="s">
        <v>251</v>
      </c>
      <c r="K260" t="s">
        <v>42</v>
      </c>
      <c r="L260" t="s">
        <v>37</v>
      </c>
      <c r="M260" t="s">
        <v>36</v>
      </c>
      <c r="N260" t="s">
        <v>201</v>
      </c>
      <c r="O260" t="s">
        <v>84</v>
      </c>
      <c r="P260" t="s">
        <v>92</v>
      </c>
      <c r="Q260" t="s">
        <v>37</v>
      </c>
      <c r="R260" t="s">
        <v>36</v>
      </c>
      <c r="S260" t="s">
        <v>37</v>
      </c>
      <c r="T260" t="s">
        <v>37</v>
      </c>
      <c r="U260" t="s">
        <v>42</v>
      </c>
      <c r="V260" t="s">
        <v>37</v>
      </c>
      <c r="W260" t="s">
        <v>36</v>
      </c>
      <c r="X260" t="s">
        <v>41</v>
      </c>
      <c r="Y260" t="s">
        <v>41</v>
      </c>
      <c r="Z260" t="s">
        <v>36</v>
      </c>
      <c r="AA260" t="s">
        <v>36</v>
      </c>
      <c r="AB260" t="s">
        <v>41</v>
      </c>
      <c r="AC260" t="s">
        <v>42</v>
      </c>
      <c r="AD260" t="s">
        <v>42</v>
      </c>
      <c r="AE260" t="s">
        <v>37</v>
      </c>
      <c r="AF260" t="s">
        <v>37</v>
      </c>
      <c r="AG260" t="s">
        <v>42</v>
      </c>
      <c r="AH260" t="s">
        <v>42</v>
      </c>
      <c r="AI260" t="s">
        <v>42</v>
      </c>
      <c r="AJ260" t="s">
        <v>57</v>
      </c>
      <c r="AK260" t="s">
        <v>66</v>
      </c>
      <c r="AL260" t="s">
        <v>202</v>
      </c>
    </row>
    <row r="261" spans="1:38" x14ac:dyDescent="0.25">
      <c r="A261">
        <v>328</v>
      </c>
      <c r="B261" s="1">
        <v>46072.9401967593</v>
      </c>
      <c r="C261" s="1">
        <v>46072.944537037001</v>
      </c>
      <c r="D261" t="s">
        <v>33</v>
      </c>
      <c r="F261" s="1"/>
      <c r="G261" t="s">
        <v>35</v>
      </c>
      <c r="H261" t="s">
        <v>251</v>
      </c>
      <c r="I261" t="s">
        <v>251</v>
      </c>
      <c r="J261" t="s">
        <v>251</v>
      </c>
      <c r="K261" t="s">
        <v>42</v>
      </c>
      <c r="L261" t="s">
        <v>42</v>
      </c>
      <c r="M261" t="s">
        <v>42</v>
      </c>
      <c r="O261" t="s">
        <v>38</v>
      </c>
      <c r="P261" t="s">
        <v>49</v>
      </c>
      <c r="Q261" t="s">
        <v>37</v>
      </c>
      <c r="R261" t="s">
        <v>37</v>
      </c>
      <c r="S261" t="s">
        <v>37</v>
      </c>
      <c r="T261" t="s">
        <v>36</v>
      </c>
      <c r="U261" t="s">
        <v>36</v>
      </c>
      <c r="V261" t="s">
        <v>37</v>
      </c>
      <c r="W261" t="s">
        <v>37</v>
      </c>
      <c r="X261" t="s">
        <v>42</v>
      </c>
      <c r="Y261" t="s">
        <v>42</v>
      </c>
      <c r="Z261" t="s">
        <v>42</v>
      </c>
      <c r="AA261" t="s">
        <v>37</v>
      </c>
      <c r="AB261" t="s">
        <v>37</v>
      </c>
      <c r="AC261" t="s">
        <v>37</v>
      </c>
      <c r="AD261" t="s">
        <v>36</v>
      </c>
      <c r="AE261" t="s">
        <v>37</v>
      </c>
      <c r="AF261" t="s">
        <v>37</v>
      </c>
      <c r="AG261" t="s">
        <v>37</v>
      </c>
      <c r="AH261" t="s">
        <v>37</v>
      </c>
      <c r="AI261" t="s">
        <v>37</v>
      </c>
      <c r="AJ261" t="s">
        <v>43</v>
      </c>
      <c r="AK261" t="s">
        <v>47</v>
      </c>
    </row>
    <row r="262" spans="1:38" x14ac:dyDescent="0.25">
      <c r="A262">
        <v>329</v>
      </c>
      <c r="B262" s="1">
        <v>46072.947534722203</v>
      </c>
      <c r="C262" s="1">
        <v>46072.954629629603</v>
      </c>
      <c r="D262" t="s">
        <v>33</v>
      </c>
      <c r="F262" s="1"/>
      <c r="G262" t="s">
        <v>35</v>
      </c>
      <c r="H262" t="s">
        <v>251</v>
      </c>
      <c r="I262" t="s">
        <v>251</v>
      </c>
      <c r="J262" t="s">
        <v>251</v>
      </c>
      <c r="K262" t="s">
        <v>37</v>
      </c>
      <c r="L262" t="s">
        <v>37</v>
      </c>
      <c r="M262" t="s">
        <v>36</v>
      </c>
      <c r="N262" s="2" t="s">
        <v>203</v>
      </c>
      <c r="O262" t="s">
        <v>84</v>
      </c>
      <c r="P262" t="s">
        <v>49</v>
      </c>
      <c r="Q262" t="s">
        <v>37</v>
      </c>
      <c r="R262" t="s">
        <v>41</v>
      </c>
      <c r="S262" t="s">
        <v>37</v>
      </c>
      <c r="T262" t="s">
        <v>36</v>
      </c>
      <c r="U262" t="s">
        <v>36</v>
      </c>
      <c r="V262" t="s">
        <v>36</v>
      </c>
      <c r="W262" t="s">
        <v>37</v>
      </c>
      <c r="X262" t="s">
        <v>41</v>
      </c>
      <c r="Y262" t="s">
        <v>36</v>
      </c>
      <c r="Z262" t="s">
        <v>37</v>
      </c>
      <c r="AA262" t="s">
        <v>37</v>
      </c>
      <c r="AB262" t="s">
        <v>41</v>
      </c>
      <c r="AC262" t="s">
        <v>40</v>
      </c>
      <c r="AD262" t="s">
        <v>37</v>
      </c>
      <c r="AE262" t="s">
        <v>37</v>
      </c>
      <c r="AF262" t="s">
        <v>37</v>
      </c>
      <c r="AG262" t="s">
        <v>37</v>
      </c>
      <c r="AH262" t="s">
        <v>42</v>
      </c>
      <c r="AI262" t="s">
        <v>37</v>
      </c>
      <c r="AJ262" t="s">
        <v>43</v>
      </c>
      <c r="AK262" t="s">
        <v>47</v>
      </c>
    </row>
    <row r="263" spans="1:38" x14ac:dyDescent="0.25">
      <c r="A263">
        <v>330</v>
      </c>
      <c r="B263" s="1">
        <v>46072.956354166701</v>
      </c>
      <c r="C263" s="1">
        <v>46072.9624652778</v>
      </c>
      <c r="D263" t="s">
        <v>33</v>
      </c>
      <c r="F263" s="1"/>
      <c r="G263" t="s">
        <v>35</v>
      </c>
      <c r="H263" t="s">
        <v>251</v>
      </c>
      <c r="I263" t="s">
        <v>251</v>
      </c>
      <c r="J263" t="s">
        <v>251</v>
      </c>
      <c r="K263" t="s">
        <v>41</v>
      </c>
      <c r="L263" t="s">
        <v>41</v>
      </c>
      <c r="M263" t="s">
        <v>41</v>
      </c>
      <c r="N263" t="s">
        <v>204</v>
      </c>
      <c r="O263" t="s">
        <v>48</v>
      </c>
      <c r="P263" t="s">
        <v>39</v>
      </c>
      <c r="Q263" t="s">
        <v>41</v>
      </c>
      <c r="R263" t="s">
        <v>36</v>
      </c>
      <c r="S263" t="s">
        <v>36</v>
      </c>
      <c r="T263" t="s">
        <v>36</v>
      </c>
      <c r="U263" t="s">
        <v>41</v>
      </c>
      <c r="V263" t="s">
        <v>36</v>
      </c>
      <c r="W263" t="s">
        <v>41</v>
      </c>
      <c r="X263" t="s">
        <v>36</v>
      </c>
      <c r="Y263" t="s">
        <v>36</v>
      </c>
      <c r="Z263" t="s">
        <v>41</v>
      </c>
      <c r="AA263" t="s">
        <v>41</v>
      </c>
      <c r="AB263" t="s">
        <v>41</v>
      </c>
      <c r="AC263" t="s">
        <v>36</v>
      </c>
      <c r="AD263" t="s">
        <v>36</v>
      </c>
      <c r="AE263" t="s">
        <v>42</v>
      </c>
      <c r="AF263" t="s">
        <v>36</v>
      </c>
      <c r="AG263" t="s">
        <v>42</v>
      </c>
      <c r="AH263" t="s">
        <v>36</v>
      </c>
      <c r="AI263" t="s">
        <v>41</v>
      </c>
      <c r="AJ263" t="s">
        <v>43</v>
      </c>
      <c r="AK263" t="s">
        <v>54</v>
      </c>
      <c r="AL263" t="s">
        <v>205</v>
      </c>
    </row>
    <row r="264" spans="1:38" x14ac:dyDescent="0.25">
      <c r="A264">
        <v>331</v>
      </c>
      <c r="B264" s="1">
        <v>46072.979398148098</v>
      </c>
      <c r="C264" s="1">
        <v>46072.984861111101</v>
      </c>
      <c r="D264" t="s">
        <v>33</v>
      </c>
      <c r="F264" s="1"/>
      <c r="G264" t="s">
        <v>35</v>
      </c>
      <c r="H264" t="s">
        <v>251</v>
      </c>
      <c r="I264" t="s">
        <v>251</v>
      </c>
      <c r="J264" t="s">
        <v>251</v>
      </c>
      <c r="K264" t="s">
        <v>42</v>
      </c>
      <c r="L264" t="s">
        <v>37</v>
      </c>
      <c r="M264" t="s">
        <v>42</v>
      </c>
      <c r="O264" t="s">
        <v>59</v>
      </c>
      <c r="P264" t="s">
        <v>92</v>
      </c>
      <c r="Q264" t="s">
        <v>37</v>
      </c>
      <c r="R264" t="s">
        <v>36</v>
      </c>
      <c r="S264" t="s">
        <v>37</v>
      </c>
      <c r="T264" t="s">
        <v>37</v>
      </c>
      <c r="U264" t="s">
        <v>40</v>
      </c>
      <c r="V264" t="s">
        <v>37</v>
      </c>
      <c r="W264" t="s">
        <v>37</v>
      </c>
      <c r="X264" t="s">
        <v>36</v>
      </c>
      <c r="Y264" t="s">
        <v>36</v>
      </c>
      <c r="Z264" t="s">
        <v>42</v>
      </c>
      <c r="AA264" t="s">
        <v>40</v>
      </c>
      <c r="AB264" t="s">
        <v>36</v>
      </c>
      <c r="AC264" t="s">
        <v>37</v>
      </c>
      <c r="AD264" t="s">
        <v>37</v>
      </c>
      <c r="AE264" t="s">
        <v>37</v>
      </c>
      <c r="AF264" t="s">
        <v>37</v>
      </c>
      <c r="AG264" t="s">
        <v>37</v>
      </c>
      <c r="AH264" t="s">
        <v>42</v>
      </c>
      <c r="AI264" t="s">
        <v>37</v>
      </c>
      <c r="AJ264" t="s">
        <v>57</v>
      </c>
      <c r="AK264" t="s">
        <v>47</v>
      </c>
      <c r="AL264" t="s">
        <v>206</v>
      </c>
    </row>
    <row r="265" spans="1:38" x14ac:dyDescent="0.25">
      <c r="A265">
        <v>332</v>
      </c>
      <c r="B265" s="1">
        <v>46072.985752314802</v>
      </c>
      <c r="C265" s="1">
        <v>46072.998217592598</v>
      </c>
      <c r="D265" t="s">
        <v>33</v>
      </c>
      <c r="F265" s="1"/>
      <c r="G265" t="s">
        <v>35</v>
      </c>
      <c r="H265" t="s">
        <v>251</v>
      </c>
      <c r="I265" t="s">
        <v>251</v>
      </c>
      <c r="J265" t="s">
        <v>251</v>
      </c>
      <c r="K265" t="s">
        <v>42</v>
      </c>
      <c r="L265" t="s">
        <v>37</v>
      </c>
      <c r="M265" t="s">
        <v>40</v>
      </c>
      <c r="O265" t="s">
        <v>48</v>
      </c>
      <c r="P265" t="s">
        <v>70</v>
      </c>
      <c r="Q265" t="s">
        <v>37</v>
      </c>
      <c r="R265" t="s">
        <v>42</v>
      </c>
      <c r="S265" t="s">
        <v>37</v>
      </c>
      <c r="T265" t="s">
        <v>37</v>
      </c>
      <c r="U265" t="s">
        <v>37</v>
      </c>
      <c r="V265" t="s">
        <v>37</v>
      </c>
      <c r="W265" t="s">
        <v>37</v>
      </c>
      <c r="X265" t="s">
        <v>36</v>
      </c>
      <c r="Y265" t="s">
        <v>36</v>
      </c>
      <c r="Z265" t="s">
        <v>40</v>
      </c>
      <c r="AA265" t="s">
        <v>36</v>
      </c>
      <c r="AB265" t="s">
        <v>41</v>
      </c>
      <c r="AC265" t="s">
        <v>37</v>
      </c>
      <c r="AD265" t="s">
        <v>37</v>
      </c>
      <c r="AE265" t="s">
        <v>37</v>
      </c>
      <c r="AF265" t="s">
        <v>37</v>
      </c>
      <c r="AG265" t="s">
        <v>37</v>
      </c>
      <c r="AH265" t="s">
        <v>37</v>
      </c>
      <c r="AI265" t="s">
        <v>37</v>
      </c>
      <c r="AJ265" t="s">
        <v>57</v>
      </c>
      <c r="AK265" t="s">
        <v>47</v>
      </c>
      <c r="AL265" t="s">
        <v>207</v>
      </c>
    </row>
    <row r="266" spans="1:38" x14ac:dyDescent="0.25">
      <c r="A266">
        <v>334</v>
      </c>
      <c r="B266" s="1">
        <v>46073.290347222202</v>
      </c>
      <c r="C266" s="1">
        <v>46073.294062499997</v>
      </c>
      <c r="D266" t="s">
        <v>33</v>
      </c>
      <c r="F266" s="1"/>
      <c r="G266" t="s">
        <v>35</v>
      </c>
      <c r="H266" t="s">
        <v>251</v>
      </c>
      <c r="I266" t="s">
        <v>251</v>
      </c>
      <c r="J266" t="s">
        <v>251</v>
      </c>
      <c r="K266" t="s">
        <v>36</v>
      </c>
      <c r="L266" t="s">
        <v>36</v>
      </c>
      <c r="M266" t="s">
        <v>40</v>
      </c>
      <c r="O266" t="s">
        <v>52</v>
      </c>
      <c r="P266" t="s">
        <v>39</v>
      </c>
      <c r="Q266" t="s">
        <v>42</v>
      </c>
      <c r="R266" t="s">
        <v>37</v>
      </c>
      <c r="S266" t="s">
        <v>36</v>
      </c>
      <c r="T266" t="s">
        <v>36</v>
      </c>
      <c r="U266" t="s">
        <v>41</v>
      </c>
      <c r="V266" t="s">
        <v>41</v>
      </c>
      <c r="W266" t="s">
        <v>41</v>
      </c>
      <c r="X266" t="s">
        <v>42</v>
      </c>
      <c r="Y266" t="s">
        <v>37</v>
      </c>
      <c r="Z266" t="s">
        <v>37</v>
      </c>
      <c r="AA266" t="s">
        <v>37</v>
      </c>
      <c r="AB266" t="s">
        <v>37</v>
      </c>
      <c r="AC266" t="s">
        <v>42</v>
      </c>
      <c r="AD266" t="s">
        <v>36</v>
      </c>
      <c r="AE266" t="s">
        <v>37</v>
      </c>
      <c r="AF266" t="s">
        <v>41</v>
      </c>
      <c r="AG266" t="s">
        <v>37</v>
      </c>
      <c r="AH266" t="s">
        <v>42</v>
      </c>
      <c r="AI266" t="s">
        <v>42</v>
      </c>
      <c r="AJ266" t="s">
        <v>43</v>
      </c>
      <c r="AK266" t="s">
        <v>44</v>
      </c>
    </row>
    <row r="267" spans="1:38" x14ac:dyDescent="0.25">
      <c r="A267">
        <v>336</v>
      </c>
      <c r="B267" s="1">
        <v>46073.392824074101</v>
      </c>
      <c r="C267" s="1">
        <v>46073.402592592603</v>
      </c>
      <c r="D267" t="s">
        <v>33</v>
      </c>
      <c r="F267" s="1"/>
      <c r="G267" t="s">
        <v>35</v>
      </c>
      <c r="H267" t="s">
        <v>251</v>
      </c>
      <c r="I267" t="s">
        <v>251</v>
      </c>
      <c r="J267" t="s">
        <v>251</v>
      </c>
      <c r="K267" t="s">
        <v>36</v>
      </c>
      <c r="L267" t="s">
        <v>37</v>
      </c>
      <c r="M267" t="s">
        <v>36</v>
      </c>
      <c r="O267" t="s">
        <v>144</v>
      </c>
      <c r="P267" t="s">
        <v>46</v>
      </c>
      <c r="Q267" t="s">
        <v>40</v>
      </c>
      <c r="R267" t="s">
        <v>36</v>
      </c>
      <c r="S267" t="s">
        <v>40</v>
      </c>
      <c r="T267" t="s">
        <v>40</v>
      </c>
      <c r="U267" t="s">
        <v>41</v>
      </c>
      <c r="V267" t="s">
        <v>40</v>
      </c>
      <c r="W267" t="s">
        <v>37</v>
      </c>
      <c r="X267" t="s">
        <v>40</v>
      </c>
      <c r="Y267" t="s">
        <v>42</v>
      </c>
      <c r="Z267" t="s">
        <v>37</v>
      </c>
      <c r="AA267" t="s">
        <v>40</v>
      </c>
      <c r="AB267" t="s">
        <v>36</v>
      </c>
      <c r="AC267" t="s">
        <v>36</v>
      </c>
      <c r="AD267" t="s">
        <v>37</v>
      </c>
      <c r="AE267" t="s">
        <v>37</v>
      </c>
      <c r="AF267" t="s">
        <v>42</v>
      </c>
      <c r="AG267" t="s">
        <v>37</v>
      </c>
      <c r="AH267" t="s">
        <v>42</v>
      </c>
      <c r="AI267" t="s">
        <v>42</v>
      </c>
      <c r="AJ267" t="s">
        <v>57</v>
      </c>
      <c r="AK267" t="s">
        <v>44</v>
      </c>
    </row>
    <row r="268" spans="1:38" x14ac:dyDescent="0.25">
      <c r="A268">
        <v>337</v>
      </c>
      <c r="B268" s="1">
        <v>46073.415752314802</v>
      </c>
      <c r="C268" s="1">
        <v>46073.4187731481</v>
      </c>
      <c r="D268" t="s">
        <v>33</v>
      </c>
      <c r="F268" s="1"/>
      <c r="G268" t="s">
        <v>35</v>
      </c>
      <c r="H268" t="s">
        <v>251</v>
      </c>
      <c r="I268" t="s">
        <v>251</v>
      </c>
      <c r="J268" t="s">
        <v>251</v>
      </c>
      <c r="K268" t="s">
        <v>36</v>
      </c>
      <c r="L268" t="s">
        <v>42</v>
      </c>
      <c r="M268" t="s">
        <v>36</v>
      </c>
      <c r="O268" t="s">
        <v>48</v>
      </c>
      <c r="P268" t="s">
        <v>39</v>
      </c>
      <c r="Q268" t="s">
        <v>42</v>
      </c>
      <c r="R268" t="s">
        <v>36</v>
      </c>
      <c r="S268" t="s">
        <v>36</v>
      </c>
      <c r="T268" t="s">
        <v>36</v>
      </c>
      <c r="U268" t="s">
        <v>41</v>
      </c>
      <c r="V268" t="s">
        <v>41</v>
      </c>
      <c r="W268" t="s">
        <v>41</v>
      </c>
      <c r="X268" t="s">
        <v>42</v>
      </c>
      <c r="Y268" t="s">
        <v>37</v>
      </c>
      <c r="Z268" t="s">
        <v>42</v>
      </c>
      <c r="AA268" t="s">
        <v>37</v>
      </c>
      <c r="AB268" t="s">
        <v>37</v>
      </c>
      <c r="AC268" t="s">
        <v>42</v>
      </c>
      <c r="AD268" t="s">
        <v>42</v>
      </c>
      <c r="AE268" t="s">
        <v>42</v>
      </c>
      <c r="AF268" t="s">
        <v>42</v>
      </c>
      <c r="AG268" t="s">
        <v>42</v>
      </c>
      <c r="AH268" t="s">
        <v>42</v>
      </c>
      <c r="AI268" t="s">
        <v>42</v>
      </c>
      <c r="AJ268" t="s">
        <v>43</v>
      </c>
      <c r="AK268" t="s">
        <v>66</v>
      </c>
    </row>
    <row r="269" spans="1:38" x14ac:dyDescent="0.25">
      <c r="A269">
        <v>338</v>
      </c>
      <c r="B269" s="1">
        <v>46073.422905092601</v>
      </c>
      <c r="C269" s="1">
        <v>46073.425439814797</v>
      </c>
      <c r="D269" t="s">
        <v>33</v>
      </c>
      <c r="F269" s="1"/>
      <c r="G269" t="s">
        <v>35</v>
      </c>
      <c r="H269" t="s">
        <v>251</v>
      </c>
      <c r="I269" t="s">
        <v>251</v>
      </c>
      <c r="J269" t="s">
        <v>251</v>
      </c>
      <c r="K269" t="s">
        <v>37</v>
      </c>
      <c r="L269" t="s">
        <v>37</v>
      </c>
      <c r="M269" t="s">
        <v>37</v>
      </c>
      <c r="O269" t="s">
        <v>38</v>
      </c>
      <c r="P269" t="s">
        <v>49</v>
      </c>
      <c r="Q269" t="s">
        <v>37</v>
      </c>
      <c r="R269" t="s">
        <v>41</v>
      </c>
      <c r="S269" t="s">
        <v>40</v>
      </c>
      <c r="T269" t="s">
        <v>37</v>
      </c>
      <c r="U269" t="s">
        <v>37</v>
      </c>
      <c r="V269" t="s">
        <v>37</v>
      </c>
      <c r="W269" t="s">
        <v>37</v>
      </c>
      <c r="X269" t="s">
        <v>41</v>
      </c>
      <c r="Y269" t="s">
        <v>41</v>
      </c>
      <c r="Z269" t="s">
        <v>41</v>
      </c>
      <c r="AA269" t="s">
        <v>37</v>
      </c>
      <c r="AB269" t="s">
        <v>37</v>
      </c>
      <c r="AC269" t="s">
        <v>37</v>
      </c>
      <c r="AD269" t="s">
        <v>37</v>
      </c>
      <c r="AE269" t="s">
        <v>37</v>
      </c>
      <c r="AF269" t="s">
        <v>37</v>
      </c>
      <c r="AG269" t="s">
        <v>37</v>
      </c>
      <c r="AH269" t="s">
        <v>37</v>
      </c>
      <c r="AI269" t="s">
        <v>37</v>
      </c>
      <c r="AJ269" t="s">
        <v>57</v>
      </c>
      <c r="AK269" t="s">
        <v>47</v>
      </c>
    </row>
    <row r="270" spans="1:38" x14ac:dyDescent="0.25">
      <c r="A270">
        <v>339</v>
      </c>
      <c r="B270" s="1">
        <v>46073.459224537</v>
      </c>
      <c r="C270" s="1">
        <v>46073.472916666702</v>
      </c>
      <c r="D270" t="s">
        <v>33</v>
      </c>
      <c r="F270" s="1"/>
      <c r="G270" t="s">
        <v>35</v>
      </c>
      <c r="H270" t="s">
        <v>251</v>
      </c>
      <c r="I270" t="s">
        <v>251</v>
      </c>
      <c r="J270" t="s">
        <v>251</v>
      </c>
      <c r="K270" t="s">
        <v>40</v>
      </c>
      <c r="L270" t="s">
        <v>42</v>
      </c>
      <c r="M270" t="s">
        <v>36</v>
      </c>
      <c r="N270" t="s">
        <v>208</v>
      </c>
      <c r="O270" t="s">
        <v>48</v>
      </c>
      <c r="P270" t="s">
        <v>46</v>
      </c>
      <c r="Q270" t="s">
        <v>42</v>
      </c>
      <c r="R270" t="s">
        <v>36</v>
      </c>
      <c r="S270" t="s">
        <v>40</v>
      </c>
      <c r="T270" t="s">
        <v>36</v>
      </c>
      <c r="U270" t="s">
        <v>37</v>
      </c>
      <c r="V270" t="s">
        <v>40</v>
      </c>
      <c r="W270" t="s">
        <v>42</v>
      </c>
      <c r="X270" t="s">
        <v>37</v>
      </c>
      <c r="Y270" t="s">
        <v>37</v>
      </c>
      <c r="Z270" t="s">
        <v>40</v>
      </c>
      <c r="AA270" t="s">
        <v>37</v>
      </c>
      <c r="AB270" t="s">
        <v>37</v>
      </c>
      <c r="AC270" t="s">
        <v>42</v>
      </c>
      <c r="AD270" t="s">
        <v>36</v>
      </c>
      <c r="AE270" t="s">
        <v>42</v>
      </c>
      <c r="AF270" t="s">
        <v>36</v>
      </c>
      <c r="AG270" t="s">
        <v>42</v>
      </c>
      <c r="AH270" t="s">
        <v>40</v>
      </c>
      <c r="AI270" t="s">
        <v>36</v>
      </c>
      <c r="AJ270" t="s">
        <v>43</v>
      </c>
      <c r="AK270" t="s">
        <v>44</v>
      </c>
      <c r="AL270" t="s">
        <v>209</v>
      </c>
    </row>
    <row r="271" spans="1:38" x14ac:dyDescent="0.25">
      <c r="A271">
        <v>340</v>
      </c>
      <c r="B271" s="1">
        <v>46073.546805555598</v>
      </c>
      <c r="C271" s="1">
        <v>46073.550740740699</v>
      </c>
      <c r="D271" t="s">
        <v>33</v>
      </c>
      <c r="F271" s="1"/>
      <c r="G271" t="s">
        <v>35</v>
      </c>
      <c r="H271" t="s">
        <v>251</v>
      </c>
      <c r="I271" t="s">
        <v>251</v>
      </c>
      <c r="J271" t="s">
        <v>251</v>
      </c>
      <c r="K271" t="s">
        <v>41</v>
      </c>
      <c r="L271" t="s">
        <v>36</v>
      </c>
      <c r="M271" t="s">
        <v>41</v>
      </c>
      <c r="O271" t="s">
        <v>144</v>
      </c>
      <c r="P271" t="s">
        <v>92</v>
      </c>
      <c r="Q271" t="s">
        <v>37</v>
      </c>
      <c r="R271" t="s">
        <v>41</v>
      </c>
      <c r="S271" t="s">
        <v>41</v>
      </c>
      <c r="T271" t="s">
        <v>37</v>
      </c>
      <c r="U271" t="s">
        <v>41</v>
      </c>
      <c r="V271" t="s">
        <v>37</v>
      </c>
      <c r="W271" t="s">
        <v>36</v>
      </c>
      <c r="X271" t="s">
        <v>41</v>
      </c>
      <c r="Y271" t="s">
        <v>41</v>
      </c>
      <c r="Z271" t="s">
        <v>41</v>
      </c>
      <c r="AA271" t="s">
        <v>41</v>
      </c>
      <c r="AB271" t="s">
        <v>41</v>
      </c>
      <c r="AC271" t="s">
        <v>41</v>
      </c>
      <c r="AD271" t="s">
        <v>37</v>
      </c>
      <c r="AE271" t="s">
        <v>37</v>
      </c>
      <c r="AF271" t="s">
        <v>37</v>
      </c>
      <c r="AG271" t="s">
        <v>37</v>
      </c>
      <c r="AH271" t="s">
        <v>37</v>
      </c>
      <c r="AI271" t="s">
        <v>41</v>
      </c>
      <c r="AJ271" t="s">
        <v>43</v>
      </c>
      <c r="AK271" t="s">
        <v>47</v>
      </c>
    </row>
    <row r="272" spans="1:38" x14ac:dyDescent="0.25">
      <c r="A272">
        <v>341</v>
      </c>
      <c r="B272" s="1">
        <v>46073.573668981502</v>
      </c>
      <c r="C272" s="1">
        <v>46073.5776736111</v>
      </c>
      <c r="D272" t="s">
        <v>33</v>
      </c>
      <c r="F272" s="1"/>
      <c r="G272" t="s">
        <v>35</v>
      </c>
      <c r="H272" t="s">
        <v>251</v>
      </c>
      <c r="I272" t="s">
        <v>251</v>
      </c>
      <c r="J272" t="s">
        <v>251</v>
      </c>
      <c r="K272" t="s">
        <v>36</v>
      </c>
      <c r="L272" t="s">
        <v>36</v>
      </c>
      <c r="M272" t="s">
        <v>36</v>
      </c>
      <c r="O272" t="s">
        <v>48</v>
      </c>
      <c r="P272" t="s">
        <v>49</v>
      </c>
      <c r="Q272" t="s">
        <v>42</v>
      </c>
      <c r="R272" t="s">
        <v>36</v>
      </c>
      <c r="S272" t="s">
        <v>42</v>
      </c>
      <c r="T272" t="s">
        <v>42</v>
      </c>
      <c r="U272" t="s">
        <v>36</v>
      </c>
      <c r="V272" t="s">
        <v>42</v>
      </c>
      <c r="W272" t="s">
        <v>36</v>
      </c>
      <c r="X272" t="s">
        <v>36</v>
      </c>
      <c r="Y272" t="s">
        <v>41</v>
      </c>
      <c r="Z272" t="s">
        <v>36</v>
      </c>
      <c r="AA272" t="s">
        <v>42</v>
      </c>
      <c r="AB272" t="s">
        <v>42</v>
      </c>
      <c r="AC272" t="s">
        <v>37</v>
      </c>
      <c r="AD272" t="s">
        <v>37</v>
      </c>
      <c r="AE272" t="s">
        <v>37</v>
      </c>
      <c r="AF272" t="s">
        <v>37</v>
      </c>
      <c r="AG272" t="s">
        <v>42</v>
      </c>
      <c r="AH272" t="s">
        <v>36</v>
      </c>
      <c r="AI272" t="s">
        <v>42</v>
      </c>
      <c r="AJ272" t="s">
        <v>43</v>
      </c>
      <c r="AK272" t="s">
        <v>50</v>
      </c>
    </row>
    <row r="273" spans="1:38" x14ac:dyDescent="0.25">
      <c r="A273">
        <v>343</v>
      </c>
      <c r="B273" s="1">
        <v>46073.597418981502</v>
      </c>
      <c r="C273" s="1">
        <v>46073.606342592597</v>
      </c>
      <c r="D273" t="s">
        <v>33</v>
      </c>
      <c r="F273" s="1"/>
      <c r="G273" t="s">
        <v>35</v>
      </c>
      <c r="H273" t="s">
        <v>251</v>
      </c>
      <c r="I273" t="s">
        <v>251</v>
      </c>
      <c r="J273" t="s">
        <v>251</v>
      </c>
      <c r="K273" t="s">
        <v>40</v>
      </c>
      <c r="L273" t="s">
        <v>37</v>
      </c>
      <c r="M273" t="s">
        <v>41</v>
      </c>
      <c r="O273" t="s">
        <v>38</v>
      </c>
      <c r="P273" t="s">
        <v>39</v>
      </c>
      <c r="Q273" t="s">
        <v>42</v>
      </c>
      <c r="R273" t="s">
        <v>36</v>
      </c>
      <c r="S273" t="s">
        <v>40</v>
      </c>
      <c r="T273" t="s">
        <v>42</v>
      </c>
      <c r="U273" t="s">
        <v>37</v>
      </c>
      <c r="V273" t="s">
        <v>36</v>
      </c>
      <c r="W273" t="s">
        <v>42</v>
      </c>
      <c r="X273" t="s">
        <v>36</v>
      </c>
      <c r="Y273" t="s">
        <v>37</v>
      </c>
      <c r="Z273" t="s">
        <v>42</v>
      </c>
      <c r="AA273" t="s">
        <v>37</v>
      </c>
      <c r="AB273" t="s">
        <v>42</v>
      </c>
      <c r="AC273" t="s">
        <v>37</v>
      </c>
      <c r="AD273" t="s">
        <v>42</v>
      </c>
      <c r="AE273" t="s">
        <v>40</v>
      </c>
      <c r="AF273" t="s">
        <v>40</v>
      </c>
      <c r="AG273" t="s">
        <v>42</v>
      </c>
      <c r="AH273" t="s">
        <v>42</v>
      </c>
      <c r="AI273" t="s">
        <v>42</v>
      </c>
      <c r="AJ273" t="s">
        <v>43</v>
      </c>
      <c r="AK273" t="s">
        <v>50</v>
      </c>
    </row>
    <row r="274" spans="1:38" x14ac:dyDescent="0.25">
      <c r="A274">
        <v>345</v>
      </c>
      <c r="B274" s="1">
        <v>46073.6306944444</v>
      </c>
      <c r="C274" s="1">
        <v>46073.6351967593</v>
      </c>
      <c r="D274" t="s">
        <v>33</v>
      </c>
      <c r="F274" s="1"/>
      <c r="G274" t="s">
        <v>35</v>
      </c>
      <c r="H274" t="s">
        <v>251</v>
      </c>
      <c r="I274" t="s">
        <v>251</v>
      </c>
      <c r="J274" t="s">
        <v>251</v>
      </c>
      <c r="K274" t="s">
        <v>36</v>
      </c>
      <c r="L274" t="s">
        <v>37</v>
      </c>
      <c r="M274" t="s">
        <v>40</v>
      </c>
      <c r="O274" t="s">
        <v>84</v>
      </c>
      <c r="P274" t="s">
        <v>70</v>
      </c>
      <c r="Q274" t="s">
        <v>37</v>
      </c>
      <c r="R274" t="s">
        <v>40</v>
      </c>
      <c r="S274" t="s">
        <v>37</v>
      </c>
      <c r="T274" t="s">
        <v>37</v>
      </c>
      <c r="U274" t="s">
        <v>41</v>
      </c>
      <c r="V274" t="s">
        <v>37</v>
      </c>
      <c r="W274" t="s">
        <v>40</v>
      </c>
      <c r="X274" t="s">
        <v>40</v>
      </c>
      <c r="Y274" t="s">
        <v>41</v>
      </c>
      <c r="Z274" t="s">
        <v>36</v>
      </c>
      <c r="AA274" t="s">
        <v>42</v>
      </c>
      <c r="AB274" t="s">
        <v>37</v>
      </c>
      <c r="AC274" t="s">
        <v>42</v>
      </c>
      <c r="AD274" t="s">
        <v>37</v>
      </c>
      <c r="AE274" t="s">
        <v>37</v>
      </c>
      <c r="AF274" t="s">
        <v>37</v>
      </c>
      <c r="AG274" t="s">
        <v>37</v>
      </c>
      <c r="AH274" t="s">
        <v>37</v>
      </c>
      <c r="AI274" t="s">
        <v>42</v>
      </c>
      <c r="AJ274" t="s">
        <v>53</v>
      </c>
      <c r="AK274" t="s">
        <v>47</v>
      </c>
    </row>
    <row r="275" spans="1:38" x14ac:dyDescent="0.25">
      <c r="A275">
        <v>346</v>
      </c>
      <c r="B275" s="1">
        <v>46073.6563888889</v>
      </c>
      <c r="C275" s="1">
        <v>46073.66</v>
      </c>
      <c r="D275" t="s">
        <v>33</v>
      </c>
      <c r="F275" s="1"/>
      <c r="G275" t="s">
        <v>35</v>
      </c>
      <c r="H275" t="s">
        <v>251</v>
      </c>
      <c r="I275" t="s">
        <v>251</v>
      </c>
      <c r="J275" t="s">
        <v>251</v>
      </c>
      <c r="K275" t="s">
        <v>41</v>
      </c>
      <c r="L275" t="s">
        <v>41</v>
      </c>
      <c r="M275" t="s">
        <v>41</v>
      </c>
      <c r="O275" t="s">
        <v>84</v>
      </c>
      <c r="P275" t="s">
        <v>39</v>
      </c>
      <c r="Q275" t="s">
        <v>36</v>
      </c>
      <c r="R275" t="s">
        <v>36</v>
      </c>
      <c r="S275" t="s">
        <v>42</v>
      </c>
      <c r="T275" t="s">
        <v>36</v>
      </c>
      <c r="U275" t="s">
        <v>41</v>
      </c>
      <c r="V275" t="s">
        <v>36</v>
      </c>
      <c r="W275" t="s">
        <v>41</v>
      </c>
      <c r="X275" t="s">
        <v>36</v>
      </c>
      <c r="Y275" t="s">
        <v>36</v>
      </c>
      <c r="Z275" t="s">
        <v>41</v>
      </c>
      <c r="AA275" t="s">
        <v>41</v>
      </c>
      <c r="AB275" t="s">
        <v>36</v>
      </c>
      <c r="AC275" t="s">
        <v>36</v>
      </c>
      <c r="AD275" t="s">
        <v>36</v>
      </c>
      <c r="AE275" t="s">
        <v>42</v>
      </c>
      <c r="AF275" t="s">
        <v>36</v>
      </c>
      <c r="AG275" t="s">
        <v>42</v>
      </c>
      <c r="AH275" t="s">
        <v>36</v>
      </c>
      <c r="AI275" t="s">
        <v>41</v>
      </c>
      <c r="AJ275" t="s">
        <v>43</v>
      </c>
      <c r="AK275" t="s">
        <v>50</v>
      </c>
    </row>
    <row r="276" spans="1:38" x14ac:dyDescent="0.25">
      <c r="A276">
        <v>349</v>
      </c>
      <c r="B276" s="1">
        <v>46073.816932870403</v>
      </c>
      <c r="C276" s="1">
        <v>46073.819525462997</v>
      </c>
      <c r="D276" t="s">
        <v>33</v>
      </c>
      <c r="F276" s="1"/>
      <c r="G276" t="s">
        <v>35</v>
      </c>
      <c r="H276" t="s">
        <v>251</v>
      </c>
      <c r="I276" t="s">
        <v>251</v>
      </c>
      <c r="J276" t="s">
        <v>251</v>
      </c>
      <c r="K276" t="s">
        <v>41</v>
      </c>
      <c r="L276" t="s">
        <v>37</v>
      </c>
      <c r="M276" t="s">
        <v>36</v>
      </c>
      <c r="O276" t="s">
        <v>48</v>
      </c>
      <c r="P276" t="s">
        <v>49</v>
      </c>
      <c r="Q276" t="s">
        <v>42</v>
      </c>
      <c r="R276" t="s">
        <v>41</v>
      </c>
      <c r="S276" t="s">
        <v>37</v>
      </c>
      <c r="T276" t="s">
        <v>37</v>
      </c>
      <c r="U276" t="s">
        <v>37</v>
      </c>
      <c r="V276" t="s">
        <v>37</v>
      </c>
      <c r="W276" t="s">
        <v>37</v>
      </c>
      <c r="X276" t="s">
        <v>41</v>
      </c>
      <c r="Y276" t="s">
        <v>41</v>
      </c>
      <c r="Z276" t="s">
        <v>36</v>
      </c>
      <c r="AA276" t="s">
        <v>42</v>
      </c>
      <c r="AB276" t="s">
        <v>36</v>
      </c>
      <c r="AC276" t="s">
        <v>42</v>
      </c>
      <c r="AD276" t="s">
        <v>37</v>
      </c>
      <c r="AE276" t="s">
        <v>37</v>
      </c>
      <c r="AF276" t="s">
        <v>37</v>
      </c>
      <c r="AG276" t="s">
        <v>37</v>
      </c>
      <c r="AH276" t="s">
        <v>37</v>
      </c>
      <c r="AI276" t="s">
        <v>37</v>
      </c>
      <c r="AJ276" t="s">
        <v>43</v>
      </c>
      <c r="AK276" t="s">
        <v>50</v>
      </c>
    </row>
    <row r="277" spans="1:38" x14ac:dyDescent="0.25">
      <c r="A277">
        <v>350</v>
      </c>
      <c r="B277" s="1">
        <v>46073.819571759297</v>
      </c>
      <c r="C277" s="1">
        <v>46073.825439814798</v>
      </c>
      <c r="D277" t="s">
        <v>33</v>
      </c>
      <c r="F277" s="1"/>
      <c r="G277" t="s">
        <v>35</v>
      </c>
      <c r="H277" t="s">
        <v>251</v>
      </c>
      <c r="I277" t="s">
        <v>251</v>
      </c>
      <c r="J277" t="s">
        <v>251</v>
      </c>
      <c r="K277" t="s">
        <v>36</v>
      </c>
      <c r="L277" t="s">
        <v>42</v>
      </c>
      <c r="M277" t="s">
        <v>36</v>
      </c>
      <c r="O277" t="s">
        <v>38</v>
      </c>
      <c r="P277" t="s">
        <v>39</v>
      </c>
      <c r="Q277" t="s">
        <v>37</v>
      </c>
      <c r="R277" t="s">
        <v>42</v>
      </c>
      <c r="S277" t="s">
        <v>37</v>
      </c>
      <c r="T277" t="s">
        <v>37</v>
      </c>
      <c r="U277" t="s">
        <v>41</v>
      </c>
      <c r="V277" t="s">
        <v>36</v>
      </c>
      <c r="W277" t="s">
        <v>42</v>
      </c>
      <c r="X277" t="s">
        <v>42</v>
      </c>
      <c r="Y277" t="s">
        <v>36</v>
      </c>
      <c r="Z277" t="s">
        <v>36</v>
      </c>
      <c r="AA277" t="s">
        <v>41</v>
      </c>
      <c r="AB277" t="s">
        <v>42</v>
      </c>
      <c r="AC277" t="s">
        <v>40</v>
      </c>
      <c r="AD277" t="s">
        <v>42</v>
      </c>
      <c r="AE277" t="s">
        <v>37</v>
      </c>
      <c r="AF277" t="s">
        <v>37</v>
      </c>
      <c r="AG277" t="s">
        <v>37</v>
      </c>
      <c r="AH277" t="s">
        <v>40</v>
      </c>
      <c r="AI277" t="s">
        <v>37</v>
      </c>
      <c r="AJ277" t="s">
        <v>53</v>
      </c>
      <c r="AK277" t="s">
        <v>50</v>
      </c>
      <c r="AL277" t="s">
        <v>210</v>
      </c>
    </row>
    <row r="278" spans="1:38" x14ac:dyDescent="0.25">
      <c r="A278">
        <v>351</v>
      </c>
      <c r="B278" s="1">
        <v>46073.826724537001</v>
      </c>
      <c r="C278" s="1">
        <v>46073.829675925903</v>
      </c>
      <c r="D278" t="s">
        <v>33</v>
      </c>
      <c r="F278" s="1"/>
      <c r="G278" t="s">
        <v>35</v>
      </c>
      <c r="H278" t="s">
        <v>251</v>
      </c>
      <c r="I278" t="s">
        <v>251</v>
      </c>
      <c r="J278" t="s">
        <v>251</v>
      </c>
      <c r="K278" t="s">
        <v>36</v>
      </c>
      <c r="L278" t="s">
        <v>36</v>
      </c>
      <c r="M278" t="s">
        <v>36</v>
      </c>
      <c r="O278" t="s">
        <v>64</v>
      </c>
      <c r="P278" t="s">
        <v>46</v>
      </c>
      <c r="Q278" t="s">
        <v>42</v>
      </c>
      <c r="R278" t="s">
        <v>42</v>
      </c>
      <c r="S278" t="s">
        <v>36</v>
      </c>
      <c r="T278" t="s">
        <v>41</v>
      </c>
      <c r="U278" t="s">
        <v>41</v>
      </c>
      <c r="V278" t="s">
        <v>42</v>
      </c>
      <c r="W278" t="s">
        <v>42</v>
      </c>
      <c r="X278" t="s">
        <v>42</v>
      </c>
      <c r="Y278" t="s">
        <v>40</v>
      </c>
      <c r="Z278" t="s">
        <v>42</v>
      </c>
      <c r="AA278" t="s">
        <v>37</v>
      </c>
      <c r="AB278" t="s">
        <v>37</v>
      </c>
      <c r="AC278" t="s">
        <v>42</v>
      </c>
      <c r="AD278" t="s">
        <v>36</v>
      </c>
      <c r="AE278" t="s">
        <v>42</v>
      </c>
      <c r="AF278" t="s">
        <v>36</v>
      </c>
      <c r="AG278" t="s">
        <v>37</v>
      </c>
      <c r="AH278" t="s">
        <v>42</v>
      </c>
      <c r="AI278" t="s">
        <v>36</v>
      </c>
      <c r="AJ278" t="s">
        <v>53</v>
      </c>
      <c r="AK278" t="s">
        <v>44</v>
      </c>
    </row>
    <row r="279" spans="1:38" x14ac:dyDescent="0.25">
      <c r="A279">
        <v>352</v>
      </c>
      <c r="B279" s="1">
        <v>46073.838726851798</v>
      </c>
      <c r="C279" s="1">
        <v>46073.841342592597</v>
      </c>
      <c r="D279" t="s">
        <v>33</v>
      </c>
      <c r="F279" s="1"/>
      <c r="G279" t="s">
        <v>35</v>
      </c>
      <c r="H279" t="s">
        <v>251</v>
      </c>
      <c r="I279" t="s">
        <v>251</v>
      </c>
      <c r="J279" t="s">
        <v>251</v>
      </c>
      <c r="K279" t="s">
        <v>37</v>
      </c>
      <c r="L279" t="s">
        <v>37</v>
      </c>
      <c r="M279" t="s">
        <v>37</v>
      </c>
      <c r="N279" t="s">
        <v>211</v>
      </c>
      <c r="O279" t="s">
        <v>38</v>
      </c>
      <c r="P279" t="s">
        <v>49</v>
      </c>
      <c r="Q279" t="s">
        <v>37</v>
      </c>
      <c r="R279" t="s">
        <v>41</v>
      </c>
      <c r="S279" t="s">
        <v>37</v>
      </c>
      <c r="T279" t="s">
        <v>37</v>
      </c>
      <c r="U279" t="s">
        <v>37</v>
      </c>
      <c r="V279" t="s">
        <v>37</v>
      </c>
      <c r="W279" t="s">
        <v>37</v>
      </c>
      <c r="X279" t="s">
        <v>41</v>
      </c>
      <c r="Y279" t="s">
        <v>41</v>
      </c>
      <c r="Z279" t="s">
        <v>37</v>
      </c>
      <c r="AA279" t="s">
        <v>37</v>
      </c>
      <c r="AB279" t="s">
        <v>40</v>
      </c>
      <c r="AC279" t="s">
        <v>37</v>
      </c>
      <c r="AD279" t="s">
        <v>37</v>
      </c>
      <c r="AE279" t="s">
        <v>37</v>
      </c>
      <c r="AF279" t="s">
        <v>37</v>
      </c>
      <c r="AG279" t="s">
        <v>37</v>
      </c>
      <c r="AH279" t="s">
        <v>37</v>
      </c>
      <c r="AI279" t="s">
        <v>37</v>
      </c>
      <c r="AJ279" t="s">
        <v>57</v>
      </c>
      <c r="AK279" t="s">
        <v>47</v>
      </c>
      <c r="AL279" t="s">
        <v>212</v>
      </c>
    </row>
    <row r="280" spans="1:38" x14ac:dyDescent="0.25">
      <c r="A280">
        <v>353</v>
      </c>
      <c r="B280" s="1">
        <v>46073.838159722203</v>
      </c>
      <c r="C280" s="1">
        <v>46073.842615740701</v>
      </c>
      <c r="D280" t="s">
        <v>33</v>
      </c>
      <c r="F280" s="1"/>
      <c r="G280" t="s">
        <v>35</v>
      </c>
      <c r="H280" t="s">
        <v>251</v>
      </c>
      <c r="I280" t="s">
        <v>251</v>
      </c>
      <c r="J280" t="s">
        <v>251</v>
      </c>
      <c r="K280" t="s">
        <v>37</v>
      </c>
      <c r="L280" t="s">
        <v>37</v>
      </c>
      <c r="M280" t="s">
        <v>36</v>
      </c>
      <c r="N280" t="s">
        <v>213</v>
      </c>
      <c r="O280" t="s">
        <v>48</v>
      </c>
      <c r="P280" t="s">
        <v>39</v>
      </c>
      <c r="Q280" t="s">
        <v>37</v>
      </c>
      <c r="R280" t="s">
        <v>36</v>
      </c>
      <c r="S280" t="s">
        <v>42</v>
      </c>
      <c r="T280" t="s">
        <v>37</v>
      </c>
      <c r="U280" t="s">
        <v>36</v>
      </c>
      <c r="V280" t="s">
        <v>37</v>
      </c>
      <c r="W280" t="s">
        <v>36</v>
      </c>
      <c r="X280" t="s">
        <v>41</v>
      </c>
      <c r="Y280" t="s">
        <v>36</v>
      </c>
      <c r="Z280" t="s">
        <v>40</v>
      </c>
      <c r="AA280" t="s">
        <v>37</v>
      </c>
      <c r="AB280" t="s">
        <v>37</v>
      </c>
      <c r="AC280" t="s">
        <v>37</v>
      </c>
      <c r="AD280" t="s">
        <v>37</v>
      </c>
      <c r="AE280" t="s">
        <v>42</v>
      </c>
      <c r="AF280" t="s">
        <v>42</v>
      </c>
      <c r="AG280" t="s">
        <v>37</v>
      </c>
      <c r="AH280" t="s">
        <v>37</v>
      </c>
      <c r="AI280" t="s">
        <v>42</v>
      </c>
      <c r="AJ280" t="s">
        <v>57</v>
      </c>
      <c r="AK280" t="s">
        <v>47</v>
      </c>
    </row>
    <row r="281" spans="1:38" x14ac:dyDescent="0.25">
      <c r="A281">
        <v>354</v>
      </c>
      <c r="B281" s="1">
        <v>46073.833854166704</v>
      </c>
      <c r="C281" s="1">
        <v>46073.845775463</v>
      </c>
      <c r="D281" t="s">
        <v>33</v>
      </c>
      <c r="F281" s="1"/>
      <c r="G281" t="s">
        <v>35</v>
      </c>
      <c r="H281" t="s">
        <v>251</v>
      </c>
      <c r="I281" t="s">
        <v>251</v>
      </c>
      <c r="J281" t="s">
        <v>251</v>
      </c>
      <c r="K281" t="s">
        <v>37</v>
      </c>
      <c r="L281" t="s">
        <v>37</v>
      </c>
      <c r="M281" t="s">
        <v>37</v>
      </c>
      <c r="N281" t="s">
        <v>214</v>
      </c>
      <c r="O281" t="s">
        <v>38</v>
      </c>
      <c r="P281" t="s">
        <v>39</v>
      </c>
      <c r="Q281" t="s">
        <v>37</v>
      </c>
      <c r="R281" t="s">
        <v>36</v>
      </c>
      <c r="S281" t="s">
        <v>42</v>
      </c>
      <c r="T281" t="s">
        <v>42</v>
      </c>
      <c r="U281" t="s">
        <v>37</v>
      </c>
      <c r="V281" t="s">
        <v>37</v>
      </c>
      <c r="W281" t="s">
        <v>37</v>
      </c>
      <c r="X281" t="s">
        <v>36</v>
      </c>
      <c r="Y281" t="s">
        <v>36</v>
      </c>
      <c r="Z281" t="s">
        <v>42</v>
      </c>
      <c r="AA281" t="s">
        <v>37</v>
      </c>
      <c r="AB281" t="s">
        <v>37</v>
      </c>
      <c r="AC281" t="s">
        <v>37</v>
      </c>
      <c r="AD281" t="s">
        <v>37</v>
      </c>
      <c r="AE281" t="s">
        <v>37</v>
      </c>
      <c r="AF281" t="s">
        <v>37</v>
      </c>
      <c r="AG281" t="s">
        <v>36</v>
      </c>
      <c r="AH281" t="s">
        <v>37</v>
      </c>
      <c r="AI281" t="s">
        <v>37</v>
      </c>
      <c r="AJ281" t="s">
        <v>57</v>
      </c>
      <c r="AK281" t="s">
        <v>47</v>
      </c>
      <c r="AL281" t="s">
        <v>215</v>
      </c>
    </row>
    <row r="282" spans="1:38" x14ac:dyDescent="0.25">
      <c r="A282">
        <v>355</v>
      </c>
      <c r="B282" s="1">
        <v>46073.843055555597</v>
      </c>
      <c r="C282" s="1">
        <v>46073.847025463001</v>
      </c>
      <c r="D282" t="s">
        <v>33</v>
      </c>
      <c r="F282" s="1"/>
      <c r="G282" t="s">
        <v>35</v>
      </c>
      <c r="H282" t="s">
        <v>251</v>
      </c>
      <c r="I282" t="s">
        <v>251</v>
      </c>
      <c r="J282" t="s">
        <v>251</v>
      </c>
      <c r="K282" t="s">
        <v>42</v>
      </c>
      <c r="L282" t="s">
        <v>37</v>
      </c>
      <c r="M282" t="s">
        <v>36</v>
      </c>
      <c r="N282" t="s">
        <v>216</v>
      </c>
      <c r="O282" t="s">
        <v>48</v>
      </c>
      <c r="P282" t="s">
        <v>49</v>
      </c>
      <c r="Q282" t="s">
        <v>37</v>
      </c>
      <c r="R282" t="s">
        <v>36</v>
      </c>
      <c r="S282" t="s">
        <v>42</v>
      </c>
      <c r="T282" t="s">
        <v>37</v>
      </c>
      <c r="U282" t="s">
        <v>42</v>
      </c>
      <c r="V282" t="s">
        <v>37</v>
      </c>
      <c r="W282" t="s">
        <v>42</v>
      </c>
      <c r="X282" t="s">
        <v>36</v>
      </c>
      <c r="Y282" t="s">
        <v>40</v>
      </c>
      <c r="Z282" t="s">
        <v>37</v>
      </c>
      <c r="AA282" t="s">
        <v>37</v>
      </c>
      <c r="AB282" t="s">
        <v>37</v>
      </c>
      <c r="AC282" t="s">
        <v>37</v>
      </c>
      <c r="AD282" t="s">
        <v>37</v>
      </c>
      <c r="AE282" t="s">
        <v>37</v>
      </c>
      <c r="AF282" t="s">
        <v>37</v>
      </c>
      <c r="AG282" t="s">
        <v>40</v>
      </c>
      <c r="AH282" t="s">
        <v>37</v>
      </c>
      <c r="AI282" t="s">
        <v>42</v>
      </c>
      <c r="AJ282" t="s">
        <v>57</v>
      </c>
      <c r="AK282" t="s">
        <v>47</v>
      </c>
      <c r="AL282" t="s">
        <v>217</v>
      </c>
    </row>
    <row r="283" spans="1:38" x14ac:dyDescent="0.25">
      <c r="A283">
        <v>356</v>
      </c>
      <c r="B283" s="1">
        <v>46073.848530092597</v>
      </c>
      <c r="C283" s="1">
        <v>46073.852141203701</v>
      </c>
      <c r="D283" t="s">
        <v>33</v>
      </c>
      <c r="F283" s="1"/>
      <c r="G283" t="s">
        <v>35</v>
      </c>
      <c r="H283" t="s">
        <v>251</v>
      </c>
      <c r="I283" t="s">
        <v>251</v>
      </c>
      <c r="J283" t="s">
        <v>251</v>
      </c>
      <c r="K283" t="s">
        <v>37</v>
      </c>
      <c r="L283" t="s">
        <v>37</v>
      </c>
      <c r="M283" t="s">
        <v>37</v>
      </c>
      <c r="N283" t="s">
        <v>218</v>
      </c>
      <c r="O283" t="s">
        <v>38</v>
      </c>
      <c r="P283" t="s">
        <v>39</v>
      </c>
      <c r="Q283" t="s">
        <v>37</v>
      </c>
      <c r="R283" t="s">
        <v>36</v>
      </c>
      <c r="S283" t="s">
        <v>42</v>
      </c>
      <c r="T283" t="s">
        <v>37</v>
      </c>
      <c r="U283" t="s">
        <v>37</v>
      </c>
      <c r="V283" t="s">
        <v>37</v>
      </c>
      <c r="W283" t="s">
        <v>37</v>
      </c>
      <c r="X283" t="s">
        <v>37</v>
      </c>
      <c r="Y283" t="s">
        <v>36</v>
      </c>
      <c r="Z283" t="s">
        <v>37</v>
      </c>
      <c r="AA283" t="s">
        <v>37</v>
      </c>
      <c r="AB283" t="s">
        <v>37</v>
      </c>
      <c r="AC283" t="s">
        <v>37</v>
      </c>
      <c r="AD283" t="s">
        <v>37</v>
      </c>
      <c r="AE283" t="s">
        <v>37</v>
      </c>
      <c r="AF283" t="s">
        <v>37</v>
      </c>
      <c r="AG283" t="s">
        <v>42</v>
      </c>
      <c r="AH283" t="s">
        <v>37</v>
      </c>
      <c r="AI283" t="s">
        <v>37</v>
      </c>
      <c r="AJ283" t="s">
        <v>57</v>
      </c>
      <c r="AK283" t="s">
        <v>47</v>
      </c>
      <c r="AL283" t="s">
        <v>219</v>
      </c>
    </row>
    <row r="284" spans="1:38" x14ac:dyDescent="0.25">
      <c r="A284">
        <v>357</v>
      </c>
      <c r="B284" s="1">
        <v>46073.852766203701</v>
      </c>
      <c r="C284" s="1">
        <v>46073.854363425897</v>
      </c>
      <c r="D284" t="s">
        <v>33</v>
      </c>
      <c r="F284" s="1"/>
      <c r="G284" t="s">
        <v>35</v>
      </c>
      <c r="H284" t="s">
        <v>251</v>
      </c>
      <c r="I284" t="s">
        <v>251</v>
      </c>
      <c r="J284" t="s">
        <v>251</v>
      </c>
      <c r="K284" t="s">
        <v>37</v>
      </c>
      <c r="L284" t="s">
        <v>37</v>
      </c>
      <c r="M284" t="s">
        <v>37</v>
      </c>
      <c r="N284" t="s">
        <v>220</v>
      </c>
      <c r="O284" t="s">
        <v>38</v>
      </c>
      <c r="P284" t="s">
        <v>39</v>
      </c>
      <c r="Q284" t="s">
        <v>37</v>
      </c>
      <c r="R284" t="s">
        <v>41</v>
      </c>
      <c r="S284" t="s">
        <v>37</v>
      </c>
      <c r="T284" t="s">
        <v>37</v>
      </c>
      <c r="U284" t="s">
        <v>37</v>
      </c>
      <c r="V284" t="s">
        <v>37</v>
      </c>
      <c r="W284" t="s">
        <v>37</v>
      </c>
      <c r="X284" t="s">
        <v>36</v>
      </c>
      <c r="Y284" t="s">
        <v>41</v>
      </c>
      <c r="Z284" t="s">
        <v>37</v>
      </c>
      <c r="AA284" t="s">
        <v>37</v>
      </c>
      <c r="AB284" t="s">
        <v>37</v>
      </c>
      <c r="AC284" t="s">
        <v>37</v>
      </c>
      <c r="AD284" t="s">
        <v>37</v>
      </c>
      <c r="AE284" t="s">
        <v>37</v>
      </c>
      <c r="AF284" t="s">
        <v>37</v>
      </c>
      <c r="AG284" t="s">
        <v>37</v>
      </c>
      <c r="AH284" t="s">
        <v>42</v>
      </c>
      <c r="AI284" t="s">
        <v>37</v>
      </c>
      <c r="AJ284" t="s">
        <v>57</v>
      </c>
      <c r="AK284" t="s">
        <v>47</v>
      </c>
      <c r="AL284" t="s">
        <v>221</v>
      </c>
    </row>
    <row r="285" spans="1:38" x14ac:dyDescent="0.25">
      <c r="A285">
        <v>358</v>
      </c>
      <c r="B285" s="1">
        <v>46073.850358796299</v>
      </c>
      <c r="C285" s="1">
        <v>46073.857581018499</v>
      </c>
      <c r="D285" t="s">
        <v>33</v>
      </c>
      <c r="F285" s="1"/>
      <c r="G285" t="s">
        <v>35</v>
      </c>
      <c r="H285" t="s">
        <v>251</v>
      </c>
      <c r="I285" t="s">
        <v>251</v>
      </c>
      <c r="J285" t="s">
        <v>251</v>
      </c>
      <c r="K285" t="s">
        <v>41</v>
      </c>
      <c r="L285" t="s">
        <v>36</v>
      </c>
      <c r="M285" t="s">
        <v>41</v>
      </c>
      <c r="O285" t="s">
        <v>84</v>
      </c>
      <c r="P285" t="s">
        <v>46</v>
      </c>
      <c r="Q285" t="s">
        <v>37</v>
      </c>
      <c r="R285" t="s">
        <v>42</v>
      </c>
      <c r="S285" t="s">
        <v>40</v>
      </c>
      <c r="T285" t="s">
        <v>42</v>
      </c>
      <c r="U285" t="s">
        <v>36</v>
      </c>
      <c r="V285" t="s">
        <v>42</v>
      </c>
      <c r="W285" t="s">
        <v>36</v>
      </c>
      <c r="X285" t="s">
        <v>37</v>
      </c>
      <c r="Y285" t="s">
        <v>37</v>
      </c>
      <c r="Z285" t="s">
        <v>36</v>
      </c>
      <c r="AA285" t="s">
        <v>37</v>
      </c>
      <c r="AB285" t="s">
        <v>42</v>
      </c>
      <c r="AC285" t="s">
        <v>42</v>
      </c>
      <c r="AD285" t="s">
        <v>37</v>
      </c>
      <c r="AE285" t="s">
        <v>40</v>
      </c>
      <c r="AF285" t="s">
        <v>36</v>
      </c>
      <c r="AG285" t="s">
        <v>40</v>
      </c>
      <c r="AH285" t="s">
        <v>36</v>
      </c>
      <c r="AI285" t="s">
        <v>42</v>
      </c>
      <c r="AJ285" t="s">
        <v>43</v>
      </c>
      <c r="AK285" t="s">
        <v>54</v>
      </c>
    </row>
    <row r="286" spans="1:38" x14ac:dyDescent="0.25">
      <c r="A286">
        <v>359</v>
      </c>
      <c r="B286" s="1">
        <v>46073.856851851902</v>
      </c>
      <c r="C286" s="1">
        <v>46073.862638888902</v>
      </c>
      <c r="D286" t="s">
        <v>33</v>
      </c>
      <c r="F286" s="1"/>
      <c r="G286" t="s">
        <v>35</v>
      </c>
      <c r="H286" t="s">
        <v>251</v>
      </c>
      <c r="I286" t="s">
        <v>251</v>
      </c>
      <c r="J286" t="s">
        <v>251</v>
      </c>
      <c r="K286" t="s">
        <v>41</v>
      </c>
      <c r="L286" t="s">
        <v>40</v>
      </c>
      <c r="M286" t="s">
        <v>41</v>
      </c>
      <c r="O286" t="s">
        <v>38</v>
      </c>
      <c r="P286" t="s">
        <v>39</v>
      </c>
      <c r="Q286" t="s">
        <v>37</v>
      </c>
      <c r="R286" t="s">
        <v>41</v>
      </c>
      <c r="S286" t="s">
        <v>36</v>
      </c>
      <c r="T286" t="s">
        <v>42</v>
      </c>
      <c r="U286" t="s">
        <v>36</v>
      </c>
      <c r="V286" t="s">
        <v>37</v>
      </c>
      <c r="W286" t="s">
        <v>40</v>
      </c>
      <c r="X286" t="s">
        <v>36</v>
      </c>
      <c r="Y286" t="s">
        <v>37</v>
      </c>
      <c r="Z286" t="s">
        <v>37</v>
      </c>
      <c r="AA286" t="s">
        <v>37</v>
      </c>
      <c r="AB286" t="s">
        <v>37</v>
      </c>
      <c r="AC286" t="s">
        <v>36</v>
      </c>
      <c r="AD286" t="s">
        <v>42</v>
      </c>
      <c r="AE286" t="s">
        <v>37</v>
      </c>
      <c r="AF286" t="s">
        <v>42</v>
      </c>
      <c r="AG286" t="s">
        <v>37</v>
      </c>
      <c r="AH286" t="s">
        <v>37</v>
      </c>
      <c r="AI286" t="s">
        <v>42</v>
      </c>
      <c r="AJ286" t="s">
        <v>53</v>
      </c>
      <c r="AK286" t="s">
        <v>50</v>
      </c>
    </row>
    <row r="287" spans="1:38" x14ac:dyDescent="0.25">
      <c r="A287">
        <v>360</v>
      </c>
      <c r="B287" s="1">
        <v>46073.863009259301</v>
      </c>
      <c r="C287" s="1">
        <v>46073.866817129601</v>
      </c>
      <c r="D287" t="s">
        <v>33</v>
      </c>
      <c r="F287" s="1"/>
      <c r="G287" t="s">
        <v>35</v>
      </c>
      <c r="H287" t="s">
        <v>251</v>
      </c>
      <c r="I287" t="s">
        <v>251</v>
      </c>
      <c r="J287" t="s">
        <v>251</v>
      </c>
      <c r="K287" t="s">
        <v>36</v>
      </c>
      <c r="L287" t="s">
        <v>42</v>
      </c>
      <c r="M287" t="s">
        <v>36</v>
      </c>
      <c r="O287" t="s">
        <v>38</v>
      </c>
      <c r="P287" t="s">
        <v>60</v>
      </c>
      <c r="Q287" t="s">
        <v>37</v>
      </c>
      <c r="R287" t="s">
        <v>36</v>
      </c>
      <c r="S287" t="s">
        <v>36</v>
      </c>
      <c r="T287" t="s">
        <v>37</v>
      </c>
      <c r="U287" t="s">
        <v>40</v>
      </c>
      <c r="V287" t="s">
        <v>37</v>
      </c>
      <c r="W287" t="s">
        <v>36</v>
      </c>
      <c r="X287" t="s">
        <v>37</v>
      </c>
      <c r="Y287" t="s">
        <v>37</v>
      </c>
      <c r="Z287" t="s">
        <v>37</v>
      </c>
      <c r="AA287" t="s">
        <v>37</v>
      </c>
      <c r="AB287" t="s">
        <v>37</v>
      </c>
      <c r="AC287" t="s">
        <v>40</v>
      </c>
      <c r="AD287" t="s">
        <v>37</v>
      </c>
      <c r="AE287" t="s">
        <v>37</v>
      </c>
      <c r="AF287" t="s">
        <v>42</v>
      </c>
      <c r="AG287" t="s">
        <v>37</v>
      </c>
      <c r="AH287" t="s">
        <v>37</v>
      </c>
      <c r="AI287" t="s">
        <v>36</v>
      </c>
      <c r="AJ287" t="s">
        <v>53</v>
      </c>
      <c r="AK287" t="s">
        <v>66</v>
      </c>
    </row>
    <row r="288" spans="1:38" x14ac:dyDescent="0.25">
      <c r="A288">
        <v>361</v>
      </c>
      <c r="B288" s="1">
        <v>46073.8832175926</v>
      </c>
      <c r="C288" s="1">
        <v>46073.887430555602</v>
      </c>
      <c r="D288" t="s">
        <v>33</v>
      </c>
      <c r="F288" s="1"/>
      <c r="G288" t="s">
        <v>35</v>
      </c>
      <c r="H288" t="s">
        <v>251</v>
      </c>
      <c r="I288" t="s">
        <v>251</v>
      </c>
      <c r="J288" t="s">
        <v>251</v>
      </c>
      <c r="K288" t="s">
        <v>42</v>
      </c>
      <c r="L288" t="s">
        <v>37</v>
      </c>
      <c r="M288" t="s">
        <v>36</v>
      </c>
      <c r="O288" t="s">
        <v>48</v>
      </c>
      <c r="P288" t="s">
        <v>49</v>
      </c>
      <c r="Q288" t="s">
        <v>37</v>
      </c>
      <c r="R288" t="s">
        <v>36</v>
      </c>
      <c r="S288" t="s">
        <v>36</v>
      </c>
      <c r="T288" t="s">
        <v>40</v>
      </c>
      <c r="U288" t="s">
        <v>36</v>
      </c>
      <c r="V288" t="s">
        <v>42</v>
      </c>
      <c r="W288" t="s">
        <v>36</v>
      </c>
      <c r="X288" t="s">
        <v>36</v>
      </c>
      <c r="Y288" t="s">
        <v>42</v>
      </c>
      <c r="Z288" t="s">
        <v>36</v>
      </c>
      <c r="AA288" t="s">
        <v>42</v>
      </c>
      <c r="AB288" t="s">
        <v>42</v>
      </c>
      <c r="AC288" t="s">
        <v>36</v>
      </c>
      <c r="AD288" t="s">
        <v>42</v>
      </c>
      <c r="AE288" t="s">
        <v>37</v>
      </c>
      <c r="AF288" t="s">
        <v>37</v>
      </c>
      <c r="AG288" t="s">
        <v>42</v>
      </c>
      <c r="AH288" t="s">
        <v>37</v>
      </c>
      <c r="AI288" t="s">
        <v>37</v>
      </c>
      <c r="AJ288" t="s">
        <v>57</v>
      </c>
      <c r="AK288" t="s">
        <v>66</v>
      </c>
    </row>
    <row r="289" spans="1:38" x14ac:dyDescent="0.25">
      <c r="A289">
        <v>362</v>
      </c>
      <c r="B289" s="1">
        <v>46073.884965277801</v>
      </c>
      <c r="C289" s="1">
        <v>46073.888576388897</v>
      </c>
      <c r="D289" t="s">
        <v>33</v>
      </c>
      <c r="F289" s="1"/>
      <c r="G289" t="s">
        <v>35</v>
      </c>
      <c r="H289" t="s">
        <v>251</v>
      </c>
      <c r="I289" t="s">
        <v>251</v>
      </c>
      <c r="J289" t="s">
        <v>251</v>
      </c>
      <c r="K289" t="s">
        <v>36</v>
      </c>
      <c r="L289" t="s">
        <v>42</v>
      </c>
      <c r="M289" t="s">
        <v>36</v>
      </c>
      <c r="O289" t="s">
        <v>38</v>
      </c>
      <c r="P289" t="s">
        <v>46</v>
      </c>
      <c r="Q289" t="s">
        <v>42</v>
      </c>
      <c r="R289" t="s">
        <v>36</v>
      </c>
      <c r="S289" t="s">
        <v>36</v>
      </c>
      <c r="T289" t="s">
        <v>40</v>
      </c>
      <c r="U289" t="s">
        <v>36</v>
      </c>
      <c r="V289" t="s">
        <v>42</v>
      </c>
      <c r="W289" t="s">
        <v>36</v>
      </c>
      <c r="X289" t="s">
        <v>36</v>
      </c>
      <c r="Y289" t="s">
        <v>42</v>
      </c>
      <c r="Z289" t="s">
        <v>36</v>
      </c>
      <c r="AA289" t="s">
        <v>37</v>
      </c>
      <c r="AB289" t="s">
        <v>37</v>
      </c>
      <c r="AC289" t="s">
        <v>42</v>
      </c>
      <c r="AD289" t="s">
        <v>40</v>
      </c>
      <c r="AE289" t="s">
        <v>37</v>
      </c>
      <c r="AF289" t="s">
        <v>36</v>
      </c>
      <c r="AG289" t="s">
        <v>37</v>
      </c>
      <c r="AH289" t="s">
        <v>42</v>
      </c>
      <c r="AI289" t="s">
        <v>40</v>
      </c>
      <c r="AJ289" t="s">
        <v>43</v>
      </c>
      <c r="AK289" t="s">
        <v>66</v>
      </c>
    </row>
    <row r="290" spans="1:38" x14ac:dyDescent="0.25">
      <c r="A290">
        <v>363</v>
      </c>
      <c r="B290" s="1">
        <v>46073.889166666697</v>
      </c>
      <c r="C290" s="1">
        <v>46073.897326388898</v>
      </c>
      <c r="D290" t="s">
        <v>33</v>
      </c>
      <c r="F290" s="1"/>
      <c r="G290" t="s">
        <v>35</v>
      </c>
      <c r="H290" t="s">
        <v>251</v>
      </c>
      <c r="I290" t="s">
        <v>251</v>
      </c>
      <c r="J290" t="s">
        <v>251</v>
      </c>
      <c r="K290" t="s">
        <v>42</v>
      </c>
      <c r="L290" t="s">
        <v>42</v>
      </c>
      <c r="M290" t="s">
        <v>40</v>
      </c>
      <c r="N290" t="s">
        <v>222</v>
      </c>
      <c r="O290" t="s">
        <v>64</v>
      </c>
      <c r="P290" t="s">
        <v>223</v>
      </c>
      <c r="Q290" t="s">
        <v>37</v>
      </c>
      <c r="R290" t="s">
        <v>40</v>
      </c>
      <c r="S290" t="s">
        <v>40</v>
      </c>
      <c r="T290" t="s">
        <v>37</v>
      </c>
      <c r="U290" t="s">
        <v>36</v>
      </c>
      <c r="V290" t="s">
        <v>36</v>
      </c>
      <c r="W290" t="s">
        <v>41</v>
      </c>
      <c r="X290" t="s">
        <v>40</v>
      </c>
      <c r="Y290" t="s">
        <v>41</v>
      </c>
      <c r="Z290" t="s">
        <v>41</v>
      </c>
      <c r="AA290" t="s">
        <v>41</v>
      </c>
      <c r="AB290" t="s">
        <v>42</v>
      </c>
      <c r="AC290" t="s">
        <v>40</v>
      </c>
      <c r="AD290" t="s">
        <v>40</v>
      </c>
      <c r="AE290" t="s">
        <v>37</v>
      </c>
      <c r="AF290" t="s">
        <v>37</v>
      </c>
      <c r="AG290" t="s">
        <v>37</v>
      </c>
      <c r="AH290" t="s">
        <v>37</v>
      </c>
      <c r="AI290" t="s">
        <v>37</v>
      </c>
      <c r="AJ290" t="s">
        <v>57</v>
      </c>
      <c r="AK290" t="s">
        <v>47</v>
      </c>
    </row>
    <row r="291" spans="1:38" x14ac:dyDescent="0.25">
      <c r="A291">
        <v>364</v>
      </c>
      <c r="B291" s="1">
        <v>46073.897349537001</v>
      </c>
      <c r="C291" s="1">
        <v>46073.906817129602</v>
      </c>
      <c r="D291" t="s">
        <v>33</v>
      </c>
      <c r="F291" s="1"/>
      <c r="G291" t="s">
        <v>35</v>
      </c>
      <c r="H291" t="s">
        <v>251</v>
      </c>
      <c r="I291" t="s">
        <v>251</v>
      </c>
      <c r="J291" t="s">
        <v>251</v>
      </c>
      <c r="K291" t="s">
        <v>36</v>
      </c>
      <c r="L291" t="s">
        <v>40</v>
      </c>
      <c r="M291" t="s">
        <v>40</v>
      </c>
      <c r="O291" t="s">
        <v>48</v>
      </c>
      <c r="P291" t="s">
        <v>39</v>
      </c>
      <c r="Q291" t="s">
        <v>37</v>
      </c>
      <c r="R291" t="s">
        <v>42</v>
      </c>
      <c r="S291" t="s">
        <v>37</v>
      </c>
      <c r="T291" t="s">
        <v>37</v>
      </c>
      <c r="U291" t="s">
        <v>36</v>
      </c>
      <c r="V291" t="s">
        <v>42</v>
      </c>
      <c r="W291" t="s">
        <v>42</v>
      </c>
      <c r="X291" t="s">
        <v>42</v>
      </c>
      <c r="Y291" t="s">
        <v>37</v>
      </c>
      <c r="Z291" t="s">
        <v>36</v>
      </c>
      <c r="AA291" t="s">
        <v>42</v>
      </c>
      <c r="AB291" t="s">
        <v>42</v>
      </c>
      <c r="AC291" t="s">
        <v>42</v>
      </c>
      <c r="AD291" t="s">
        <v>42</v>
      </c>
      <c r="AE291" t="s">
        <v>42</v>
      </c>
      <c r="AF291" t="s">
        <v>42</v>
      </c>
      <c r="AG291" t="s">
        <v>42</v>
      </c>
      <c r="AH291" t="s">
        <v>42</v>
      </c>
      <c r="AI291" t="s">
        <v>36</v>
      </c>
      <c r="AJ291" t="s">
        <v>57</v>
      </c>
      <c r="AK291" t="s">
        <v>47</v>
      </c>
    </row>
    <row r="292" spans="1:38" x14ac:dyDescent="0.25">
      <c r="A292">
        <v>365</v>
      </c>
      <c r="B292" s="1">
        <v>46073.924583333297</v>
      </c>
      <c r="C292" s="1">
        <v>46073.926134259302</v>
      </c>
      <c r="D292" t="s">
        <v>33</v>
      </c>
      <c r="F292" s="1"/>
      <c r="G292" t="s">
        <v>35</v>
      </c>
      <c r="H292" t="s">
        <v>251</v>
      </c>
      <c r="I292" t="s">
        <v>251</v>
      </c>
      <c r="J292" t="s">
        <v>251</v>
      </c>
      <c r="K292" t="s">
        <v>41</v>
      </c>
      <c r="L292" t="s">
        <v>36</v>
      </c>
      <c r="M292" t="s">
        <v>41</v>
      </c>
      <c r="O292" t="s">
        <v>38</v>
      </c>
      <c r="P292" t="s">
        <v>46</v>
      </c>
      <c r="Q292" t="s">
        <v>40</v>
      </c>
      <c r="R292" t="s">
        <v>40</v>
      </c>
      <c r="S292" t="s">
        <v>36</v>
      </c>
      <c r="T292" t="s">
        <v>36</v>
      </c>
      <c r="U292" t="s">
        <v>36</v>
      </c>
      <c r="V292" t="s">
        <v>42</v>
      </c>
      <c r="W292" t="s">
        <v>40</v>
      </c>
      <c r="X292" t="s">
        <v>42</v>
      </c>
      <c r="Y292" t="s">
        <v>42</v>
      </c>
      <c r="Z292" t="s">
        <v>42</v>
      </c>
      <c r="AA292" t="s">
        <v>42</v>
      </c>
      <c r="AB292" t="s">
        <v>42</v>
      </c>
      <c r="AC292" t="s">
        <v>42</v>
      </c>
      <c r="AD292" t="s">
        <v>42</v>
      </c>
      <c r="AE292" t="s">
        <v>42</v>
      </c>
      <c r="AF292" t="s">
        <v>40</v>
      </c>
      <c r="AG292" t="s">
        <v>42</v>
      </c>
      <c r="AH292" t="s">
        <v>42</v>
      </c>
      <c r="AI292" t="s">
        <v>40</v>
      </c>
      <c r="AJ292" t="s">
        <v>43</v>
      </c>
      <c r="AK292" t="s">
        <v>54</v>
      </c>
    </row>
    <row r="293" spans="1:38" x14ac:dyDescent="0.25">
      <c r="A293">
        <v>368</v>
      </c>
      <c r="B293" s="1">
        <v>46074.074722222198</v>
      </c>
      <c r="C293" s="1">
        <v>46074.0778587963</v>
      </c>
      <c r="D293" t="s">
        <v>33</v>
      </c>
      <c r="F293" s="1"/>
      <c r="G293" t="s">
        <v>35</v>
      </c>
      <c r="H293" t="s">
        <v>251</v>
      </c>
      <c r="I293" t="s">
        <v>251</v>
      </c>
      <c r="J293" t="s">
        <v>251</v>
      </c>
      <c r="K293" t="s">
        <v>42</v>
      </c>
      <c r="L293" t="s">
        <v>37</v>
      </c>
      <c r="M293" t="s">
        <v>36</v>
      </c>
      <c r="O293" t="s">
        <v>38</v>
      </c>
      <c r="P293" t="s">
        <v>49</v>
      </c>
      <c r="Q293" t="s">
        <v>37</v>
      </c>
      <c r="R293" t="s">
        <v>41</v>
      </c>
      <c r="S293" t="s">
        <v>36</v>
      </c>
      <c r="T293" t="s">
        <v>40</v>
      </c>
      <c r="U293" t="s">
        <v>36</v>
      </c>
      <c r="V293" t="s">
        <v>42</v>
      </c>
      <c r="W293" t="s">
        <v>42</v>
      </c>
      <c r="X293" t="s">
        <v>41</v>
      </c>
      <c r="Y293" t="s">
        <v>36</v>
      </c>
      <c r="Z293" t="s">
        <v>42</v>
      </c>
      <c r="AA293" t="s">
        <v>40</v>
      </c>
      <c r="AB293" t="s">
        <v>41</v>
      </c>
      <c r="AC293" t="s">
        <v>42</v>
      </c>
      <c r="AD293" t="s">
        <v>37</v>
      </c>
      <c r="AE293" t="s">
        <v>37</v>
      </c>
      <c r="AF293" t="s">
        <v>37</v>
      </c>
      <c r="AG293" t="s">
        <v>36</v>
      </c>
      <c r="AH293" t="s">
        <v>40</v>
      </c>
      <c r="AI293" t="s">
        <v>36</v>
      </c>
      <c r="AJ293" t="s">
        <v>53</v>
      </c>
      <c r="AK293" t="s">
        <v>47</v>
      </c>
    </row>
    <row r="294" spans="1:38" x14ac:dyDescent="0.25">
      <c r="A294">
        <v>369</v>
      </c>
      <c r="B294" s="1">
        <v>46074.2878009259</v>
      </c>
      <c r="C294" s="1">
        <v>46074.295057870397</v>
      </c>
      <c r="D294" t="s">
        <v>33</v>
      </c>
      <c r="F294" s="1"/>
      <c r="G294" t="s">
        <v>35</v>
      </c>
      <c r="H294" t="s">
        <v>251</v>
      </c>
      <c r="I294" t="s">
        <v>251</v>
      </c>
      <c r="J294" t="s">
        <v>251</v>
      </c>
      <c r="K294" t="s">
        <v>41</v>
      </c>
      <c r="L294" t="s">
        <v>41</v>
      </c>
      <c r="M294" t="s">
        <v>41</v>
      </c>
      <c r="O294" t="s">
        <v>38</v>
      </c>
      <c r="P294" t="s">
        <v>39</v>
      </c>
      <c r="Q294" t="s">
        <v>37</v>
      </c>
      <c r="R294" t="s">
        <v>42</v>
      </c>
      <c r="S294" t="s">
        <v>37</v>
      </c>
      <c r="T294" t="s">
        <v>42</v>
      </c>
      <c r="U294" t="s">
        <v>41</v>
      </c>
      <c r="V294" t="s">
        <v>36</v>
      </c>
      <c r="W294" t="s">
        <v>42</v>
      </c>
      <c r="X294" t="s">
        <v>42</v>
      </c>
      <c r="Y294" t="s">
        <v>42</v>
      </c>
      <c r="Z294" t="s">
        <v>42</v>
      </c>
      <c r="AA294" t="s">
        <v>37</v>
      </c>
      <c r="AB294" t="s">
        <v>37</v>
      </c>
      <c r="AC294" t="s">
        <v>37</v>
      </c>
      <c r="AD294" t="s">
        <v>37</v>
      </c>
      <c r="AE294" t="s">
        <v>37</v>
      </c>
      <c r="AF294" t="s">
        <v>37</v>
      </c>
      <c r="AG294" t="s">
        <v>37</v>
      </c>
      <c r="AH294" t="s">
        <v>36</v>
      </c>
      <c r="AI294" t="s">
        <v>37</v>
      </c>
      <c r="AJ294" t="s">
        <v>43</v>
      </c>
      <c r="AK294" t="s">
        <v>47</v>
      </c>
    </row>
    <row r="295" spans="1:38" x14ac:dyDescent="0.25">
      <c r="A295">
        <v>370</v>
      </c>
      <c r="B295" s="1">
        <v>46074.406180555598</v>
      </c>
      <c r="C295" s="1">
        <v>46074.410092592603</v>
      </c>
      <c r="D295" t="s">
        <v>33</v>
      </c>
      <c r="F295" s="1"/>
      <c r="G295" t="s">
        <v>35</v>
      </c>
      <c r="H295" t="s">
        <v>251</v>
      </c>
      <c r="I295" t="s">
        <v>251</v>
      </c>
      <c r="J295" t="s">
        <v>251</v>
      </c>
      <c r="K295" t="s">
        <v>42</v>
      </c>
      <c r="L295" t="s">
        <v>37</v>
      </c>
      <c r="M295" t="s">
        <v>36</v>
      </c>
      <c r="O295" t="s">
        <v>48</v>
      </c>
      <c r="P295" t="s">
        <v>39</v>
      </c>
      <c r="Q295" t="s">
        <v>37</v>
      </c>
      <c r="R295" t="s">
        <v>36</v>
      </c>
      <c r="S295" t="s">
        <v>36</v>
      </c>
      <c r="T295" t="s">
        <v>37</v>
      </c>
      <c r="U295" t="s">
        <v>36</v>
      </c>
      <c r="V295" t="s">
        <v>37</v>
      </c>
      <c r="W295" t="s">
        <v>37</v>
      </c>
      <c r="X295" t="s">
        <v>36</v>
      </c>
      <c r="Y295" t="s">
        <v>36</v>
      </c>
      <c r="Z295" t="s">
        <v>37</v>
      </c>
      <c r="AA295" t="s">
        <v>37</v>
      </c>
      <c r="AB295" t="s">
        <v>37</v>
      </c>
      <c r="AC295" t="s">
        <v>37</v>
      </c>
      <c r="AD295" t="s">
        <v>37</v>
      </c>
      <c r="AE295" t="s">
        <v>37</v>
      </c>
      <c r="AF295" t="s">
        <v>36</v>
      </c>
      <c r="AG295" t="s">
        <v>37</v>
      </c>
      <c r="AH295" t="s">
        <v>37</v>
      </c>
      <c r="AI295" t="s">
        <v>36</v>
      </c>
      <c r="AJ295" t="s">
        <v>43</v>
      </c>
      <c r="AK295" t="s">
        <v>66</v>
      </c>
    </row>
    <row r="296" spans="1:38" x14ac:dyDescent="0.25">
      <c r="A296">
        <v>372</v>
      </c>
      <c r="B296" s="1">
        <v>46074.421458333301</v>
      </c>
      <c r="C296" s="1">
        <v>46074.4275694444</v>
      </c>
      <c r="D296" t="s">
        <v>33</v>
      </c>
      <c r="F296" s="1"/>
      <c r="G296" t="s">
        <v>35</v>
      </c>
      <c r="H296" t="s">
        <v>251</v>
      </c>
      <c r="I296" t="s">
        <v>251</v>
      </c>
      <c r="J296" t="s">
        <v>251</v>
      </c>
      <c r="K296" t="s">
        <v>36</v>
      </c>
      <c r="L296" t="s">
        <v>41</v>
      </c>
      <c r="M296" t="s">
        <v>36</v>
      </c>
      <c r="O296" t="s">
        <v>84</v>
      </c>
      <c r="P296" t="s">
        <v>114</v>
      </c>
      <c r="Q296" t="s">
        <v>37</v>
      </c>
      <c r="R296" t="s">
        <v>36</v>
      </c>
      <c r="S296" t="s">
        <v>36</v>
      </c>
      <c r="T296" t="s">
        <v>36</v>
      </c>
      <c r="U296" t="s">
        <v>41</v>
      </c>
      <c r="V296" t="s">
        <v>42</v>
      </c>
      <c r="W296" t="s">
        <v>42</v>
      </c>
      <c r="X296" t="s">
        <v>36</v>
      </c>
      <c r="Y296" t="s">
        <v>36</v>
      </c>
      <c r="Z296" t="s">
        <v>41</v>
      </c>
      <c r="AA296" t="s">
        <v>42</v>
      </c>
      <c r="AB296" t="s">
        <v>37</v>
      </c>
      <c r="AC296" t="s">
        <v>36</v>
      </c>
      <c r="AD296" t="s">
        <v>36</v>
      </c>
      <c r="AE296" t="s">
        <v>37</v>
      </c>
      <c r="AF296" t="s">
        <v>36</v>
      </c>
      <c r="AG296" t="s">
        <v>42</v>
      </c>
      <c r="AH296" t="s">
        <v>37</v>
      </c>
      <c r="AI296" t="s">
        <v>37</v>
      </c>
      <c r="AJ296" t="s">
        <v>57</v>
      </c>
      <c r="AK296" t="s">
        <v>47</v>
      </c>
    </row>
    <row r="297" spans="1:38" x14ac:dyDescent="0.25">
      <c r="A297">
        <v>373</v>
      </c>
      <c r="B297" s="1">
        <v>46074.436203703699</v>
      </c>
      <c r="C297" s="1">
        <v>46074.440925925897</v>
      </c>
      <c r="D297" t="s">
        <v>33</v>
      </c>
      <c r="F297" s="1"/>
      <c r="G297" t="s">
        <v>35</v>
      </c>
      <c r="H297" t="s">
        <v>251</v>
      </c>
      <c r="I297" t="s">
        <v>251</v>
      </c>
      <c r="J297" t="s">
        <v>251</v>
      </c>
      <c r="K297" t="s">
        <v>36</v>
      </c>
      <c r="L297" t="s">
        <v>37</v>
      </c>
      <c r="M297" t="s">
        <v>37</v>
      </c>
      <c r="N297" t="s">
        <v>224</v>
      </c>
      <c r="O297" t="s">
        <v>52</v>
      </c>
      <c r="P297" t="s">
        <v>67</v>
      </c>
      <c r="Q297" t="s">
        <v>40</v>
      </c>
      <c r="R297" t="s">
        <v>36</v>
      </c>
      <c r="S297" t="s">
        <v>41</v>
      </c>
      <c r="T297" t="s">
        <v>37</v>
      </c>
      <c r="U297" t="s">
        <v>41</v>
      </c>
      <c r="V297" t="s">
        <v>37</v>
      </c>
      <c r="W297" t="s">
        <v>41</v>
      </c>
      <c r="X297" t="s">
        <v>37</v>
      </c>
      <c r="Y297" t="s">
        <v>37</v>
      </c>
      <c r="Z297" t="s">
        <v>37</v>
      </c>
      <c r="AA297" t="s">
        <v>37</v>
      </c>
      <c r="AB297" t="s">
        <v>37</v>
      </c>
      <c r="AC297" t="s">
        <v>37</v>
      </c>
      <c r="AD297" t="s">
        <v>37</v>
      </c>
      <c r="AE297" t="s">
        <v>37</v>
      </c>
      <c r="AF297" t="s">
        <v>36</v>
      </c>
      <c r="AG297" t="s">
        <v>37</v>
      </c>
      <c r="AH297" t="s">
        <v>37</v>
      </c>
      <c r="AI297" t="s">
        <v>40</v>
      </c>
      <c r="AJ297" t="s">
        <v>57</v>
      </c>
      <c r="AK297" t="s">
        <v>47</v>
      </c>
      <c r="AL297" t="s">
        <v>225</v>
      </c>
    </row>
    <row r="298" spans="1:38" x14ac:dyDescent="0.25">
      <c r="A298">
        <v>376</v>
      </c>
      <c r="B298" s="1">
        <v>46074.4530324074</v>
      </c>
      <c r="C298" s="1">
        <v>46074.455185185201</v>
      </c>
      <c r="D298" t="s">
        <v>33</v>
      </c>
      <c r="F298" s="1"/>
      <c r="G298" t="s">
        <v>35</v>
      </c>
      <c r="H298" t="s">
        <v>251</v>
      </c>
      <c r="I298" t="s">
        <v>251</v>
      </c>
      <c r="J298" t="s">
        <v>251</v>
      </c>
      <c r="K298" t="s">
        <v>37</v>
      </c>
      <c r="L298" t="s">
        <v>37</v>
      </c>
      <c r="M298" t="s">
        <v>37</v>
      </c>
      <c r="O298" t="s">
        <v>38</v>
      </c>
      <c r="P298" t="s">
        <v>49</v>
      </c>
      <c r="Q298" t="s">
        <v>37</v>
      </c>
      <c r="R298" t="s">
        <v>41</v>
      </c>
      <c r="S298" t="s">
        <v>37</v>
      </c>
      <c r="T298" t="s">
        <v>37</v>
      </c>
      <c r="U298" t="s">
        <v>37</v>
      </c>
      <c r="V298" t="s">
        <v>37</v>
      </c>
      <c r="W298" t="s">
        <v>37</v>
      </c>
      <c r="X298" t="s">
        <v>41</v>
      </c>
      <c r="Y298" t="s">
        <v>41</v>
      </c>
      <c r="Z298" t="s">
        <v>36</v>
      </c>
      <c r="AA298" t="s">
        <v>37</v>
      </c>
      <c r="AB298" t="s">
        <v>37</v>
      </c>
      <c r="AC298" t="s">
        <v>37</v>
      </c>
      <c r="AD298" t="s">
        <v>37</v>
      </c>
      <c r="AE298" t="s">
        <v>37</v>
      </c>
      <c r="AF298" t="s">
        <v>37</v>
      </c>
      <c r="AG298" t="s">
        <v>37</v>
      </c>
      <c r="AH298" t="s">
        <v>37</v>
      </c>
      <c r="AI298" t="s">
        <v>37</v>
      </c>
      <c r="AJ298" t="s">
        <v>57</v>
      </c>
      <c r="AK298" t="s">
        <v>47</v>
      </c>
    </row>
    <row r="299" spans="1:38" x14ac:dyDescent="0.25">
      <c r="A299">
        <v>377</v>
      </c>
      <c r="B299" s="1">
        <v>46074.575196759302</v>
      </c>
      <c r="C299" s="1">
        <v>46074.578611111101</v>
      </c>
      <c r="D299" t="s">
        <v>33</v>
      </c>
      <c r="F299" s="1"/>
      <c r="G299" t="s">
        <v>35</v>
      </c>
      <c r="H299" t="s">
        <v>251</v>
      </c>
      <c r="I299" t="s">
        <v>251</v>
      </c>
      <c r="J299" t="s">
        <v>251</v>
      </c>
      <c r="K299" t="s">
        <v>36</v>
      </c>
      <c r="L299" t="s">
        <v>41</v>
      </c>
      <c r="M299" t="s">
        <v>41</v>
      </c>
      <c r="O299" t="s">
        <v>48</v>
      </c>
      <c r="P299" t="s">
        <v>46</v>
      </c>
      <c r="Q299" t="s">
        <v>36</v>
      </c>
      <c r="R299" t="s">
        <v>42</v>
      </c>
      <c r="S299" t="s">
        <v>41</v>
      </c>
      <c r="T299" t="s">
        <v>42</v>
      </c>
      <c r="U299" t="s">
        <v>41</v>
      </c>
      <c r="V299" t="s">
        <v>42</v>
      </c>
      <c r="W299" t="s">
        <v>41</v>
      </c>
      <c r="X299" t="s">
        <v>42</v>
      </c>
      <c r="Y299" t="s">
        <v>42</v>
      </c>
      <c r="Z299" t="s">
        <v>37</v>
      </c>
      <c r="AA299" t="s">
        <v>37</v>
      </c>
      <c r="AB299" t="s">
        <v>36</v>
      </c>
      <c r="AC299" t="s">
        <v>37</v>
      </c>
      <c r="AD299" t="s">
        <v>37</v>
      </c>
      <c r="AE299" t="s">
        <v>36</v>
      </c>
      <c r="AF299" t="s">
        <v>42</v>
      </c>
      <c r="AG299" t="s">
        <v>37</v>
      </c>
      <c r="AH299" t="s">
        <v>37</v>
      </c>
      <c r="AI299" t="s">
        <v>37</v>
      </c>
      <c r="AJ299" t="s">
        <v>57</v>
      </c>
      <c r="AK299" t="s">
        <v>47</v>
      </c>
    </row>
    <row r="300" spans="1:38" x14ac:dyDescent="0.25">
      <c r="A300">
        <v>378</v>
      </c>
      <c r="B300" s="1">
        <v>46074.591909722199</v>
      </c>
      <c r="C300" s="1">
        <v>46074.593819444402</v>
      </c>
      <c r="D300" t="s">
        <v>33</v>
      </c>
      <c r="F300" s="1"/>
      <c r="G300" t="s">
        <v>35</v>
      </c>
      <c r="H300" t="s">
        <v>251</v>
      </c>
      <c r="I300" t="s">
        <v>251</v>
      </c>
      <c r="J300" t="s">
        <v>251</v>
      </c>
      <c r="K300" t="s">
        <v>41</v>
      </c>
      <c r="L300" t="s">
        <v>36</v>
      </c>
      <c r="M300" t="s">
        <v>40</v>
      </c>
      <c r="O300" t="s">
        <v>58</v>
      </c>
      <c r="P300" t="s">
        <v>92</v>
      </c>
      <c r="Q300" t="s">
        <v>40</v>
      </c>
      <c r="R300" t="s">
        <v>41</v>
      </c>
      <c r="S300" t="s">
        <v>42</v>
      </c>
      <c r="T300" t="s">
        <v>36</v>
      </c>
      <c r="U300" t="s">
        <v>36</v>
      </c>
      <c r="V300" t="s">
        <v>40</v>
      </c>
      <c r="W300" t="s">
        <v>36</v>
      </c>
      <c r="X300" t="s">
        <v>36</v>
      </c>
      <c r="Y300" t="s">
        <v>41</v>
      </c>
      <c r="Z300" t="s">
        <v>36</v>
      </c>
      <c r="AA300" t="s">
        <v>36</v>
      </c>
      <c r="AB300" t="s">
        <v>41</v>
      </c>
      <c r="AC300" t="s">
        <v>37</v>
      </c>
      <c r="AD300" t="s">
        <v>42</v>
      </c>
      <c r="AE300" t="s">
        <v>37</v>
      </c>
      <c r="AF300" t="s">
        <v>42</v>
      </c>
      <c r="AG300" t="s">
        <v>37</v>
      </c>
      <c r="AH300" t="s">
        <v>42</v>
      </c>
      <c r="AI300" t="s">
        <v>40</v>
      </c>
      <c r="AJ300" t="s">
        <v>53</v>
      </c>
      <c r="AK300" t="s">
        <v>66</v>
      </c>
    </row>
    <row r="301" spans="1:38" x14ac:dyDescent="0.25">
      <c r="A301">
        <v>379</v>
      </c>
      <c r="B301" s="1">
        <v>46074.593055555597</v>
      </c>
      <c r="C301" s="1">
        <v>46074.600243055596</v>
      </c>
      <c r="D301" t="s">
        <v>33</v>
      </c>
      <c r="F301" s="1"/>
      <c r="G301" t="s">
        <v>35</v>
      </c>
      <c r="H301" t="s">
        <v>251</v>
      </c>
      <c r="I301" t="s">
        <v>251</v>
      </c>
      <c r="J301" t="s">
        <v>251</v>
      </c>
      <c r="K301" t="s">
        <v>41</v>
      </c>
      <c r="L301" t="s">
        <v>41</v>
      </c>
      <c r="M301" t="s">
        <v>41</v>
      </c>
      <c r="O301" t="s">
        <v>38</v>
      </c>
      <c r="P301" t="s">
        <v>46</v>
      </c>
      <c r="Q301" t="s">
        <v>37</v>
      </c>
      <c r="R301" t="s">
        <v>42</v>
      </c>
      <c r="S301" t="s">
        <v>36</v>
      </c>
      <c r="T301" t="s">
        <v>36</v>
      </c>
      <c r="U301" t="s">
        <v>41</v>
      </c>
      <c r="V301" t="s">
        <v>37</v>
      </c>
      <c r="W301" t="s">
        <v>36</v>
      </c>
      <c r="X301" t="s">
        <v>42</v>
      </c>
      <c r="Y301" t="s">
        <v>36</v>
      </c>
      <c r="Z301" t="s">
        <v>36</v>
      </c>
      <c r="AA301" t="s">
        <v>42</v>
      </c>
      <c r="AB301" t="s">
        <v>42</v>
      </c>
      <c r="AC301" t="s">
        <v>36</v>
      </c>
      <c r="AD301" t="s">
        <v>37</v>
      </c>
      <c r="AE301" t="s">
        <v>37</v>
      </c>
      <c r="AF301" t="s">
        <v>42</v>
      </c>
      <c r="AG301" t="s">
        <v>37</v>
      </c>
      <c r="AH301" t="s">
        <v>42</v>
      </c>
      <c r="AI301" t="s">
        <v>36</v>
      </c>
      <c r="AJ301" t="s">
        <v>43</v>
      </c>
      <c r="AK301" t="s">
        <v>54</v>
      </c>
    </row>
    <row r="302" spans="1:38" x14ac:dyDescent="0.25">
      <c r="A302">
        <v>380</v>
      </c>
      <c r="B302" s="1">
        <v>46074.622048611098</v>
      </c>
      <c r="C302" s="1">
        <v>46074.627037036997</v>
      </c>
      <c r="D302" t="s">
        <v>33</v>
      </c>
      <c r="F302" s="1"/>
      <c r="G302" t="s">
        <v>35</v>
      </c>
      <c r="H302" t="s">
        <v>251</v>
      </c>
      <c r="I302" t="s">
        <v>251</v>
      </c>
      <c r="J302" t="s">
        <v>251</v>
      </c>
      <c r="K302" t="s">
        <v>36</v>
      </c>
      <c r="L302" t="s">
        <v>36</v>
      </c>
      <c r="M302" t="s">
        <v>36</v>
      </c>
      <c r="O302" t="s">
        <v>64</v>
      </c>
      <c r="P302" t="s">
        <v>46</v>
      </c>
      <c r="Q302" t="s">
        <v>37</v>
      </c>
      <c r="R302" t="s">
        <v>42</v>
      </c>
      <c r="S302" t="s">
        <v>42</v>
      </c>
      <c r="T302" t="s">
        <v>40</v>
      </c>
      <c r="U302" t="s">
        <v>41</v>
      </c>
      <c r="V302" t="s">
        <v>42</v>
      </c>
      <c r="W302" t="s">
        <v>42</v>
      </c>
      <c r="X302" t="s">
        <v>42</v>
      </c>
      <c r="Y302" t="s">
        <v>36</v>
      </c>
      <c r="Z302" t="s">
        <v>36</v>
      </c>
      <c r="AA302" t="s">
        <v>37</v>
      </c>
      <c r="AB302" t="s">
        <v>37</v>
      </c>
      <c r="AC302" t="s">
        <v>42</v>
      </c>
      <c r="AD302" t="s">
        <v>42</v>
      </c>
      <c r="AE302" t="s">
        <v>37</v>
      </c>
      <c r="AF302" t="s">
        <v>40</v>
      </c>
      <c r="AG302" t="s">
        <v>37</v>
      </c>
      <c r="AH302" t="s">
        <v>42</v>
      </c>
      <c r="AI302" t="s">
        <v>36</v>
      </c>
      <c r="AJ302" t="s">
        <v>43</v>
      </c>
      <c r="AK302" t="s">
        <v>66</v>
      </c>
    </row>
    <row r="303" spans="1:38" x14ac:dyDescent="0.25">
      <c r="A303">
        <v>381</v>
      </c>
      <c r="B303" s="1">
        <v>46074.715844907398</v>
      </c>
      <c r="C303" s="1">
        <v>46074.722673611097</v>
      </c>
      <c r="D303" t="s">
        <v>33</v>
      </c>
      <c r="F303" s="1"/>
      <c r="G303" t="s">
        <v>35</v>
      </c>
      <c r="H303" t="s">
        <v>251</v>
      </c>
      <c r="I303" t="s">
        <v>251</v>
      </c>
      <c r="J303" t="s">
        <v>251</v>
      </c>
      <c r="K303" t="s">
        <v>36</v>
      </c>
      <c r="L303" t="s">
        <v>42</v>
      </c>
      <c r="M303" t="s">
        <v>42</v>
      </c>
      <c r="O303" t="s">
        <v>38</v>
      </c>
      <c r="P303" t="s">
        <v>46</v>
      </c>
      <c r="Q303" t="s">
        <v>37</v>
      </c>
      <c r="R303" t="s">
        <v>37</v>
      </c>
      <c r="S303" t="s">
        <v>37</v>
      </c>
      <c r="T303" t="s">
        <v>36</v>
      </c>
      <c r="U303" t="s">
        <v>42</v>
      </c>
      <c r="V303" t="s">
        <v>37</v>
      </c>
      <c r="W303" t="s">
        <v>36</v>
      </c>
      <c r="X303" t="s">
        <v>36</v>
      </c>
      <c r="Y303" t="s">
        <v>37</v>
      </c>
      <c r="Z303" t="s">
        <v>37</v>
      </c>
      <c r="AA303" t="s">
        <v>37</v>
      </c>
      <c r="AB303" t="s">
        <v>37</v>
      </c>
      <c r="AC303" t="s">
        <v>41</v>
      </c>
      <c r="AD303" t="s">
        <v>36</v>
      </c>
      <c r="AE303" t="s">
        <v>37</v>
      </c>
      <c r="AF303" t="s">
        <v>37</v>
      </c>
      <c r="AG303" t="s">
        <v>37</v>
      </c>
      <c r="AH303" t="s">
        <v>37</v>
      </c>
      <c r="AI303" t="s">
        <v>37</v>
      </c>
      <c r="AJ303" t="s">
        <v>57</v>
      </c>
      <c r="AK303" t="s">
        <v>47</v>
      </c>
      <c r="AL303" t="s">
        <v>226</v>
      </c>
    </row>
    <row r="304" spans="1:38" x14ac:dyDescent="0.25">
      <c r="A304">
        <v>382</v>
      </c>
      <c r="B304" s="1">
        <v>46074.753101851798</v>
      </c>
      <c r="C304" s="1">
        <v>46074.756157407399</v>
      </c>
      <c r="D304" t="s">
        <v>33</v>
      </c>
      <c r="F304" s="1"/>
      <c r="G304" t="s">
        <v>35</v>
      </c>
      <c r="H304" t="s">
        <v>251</v>
      </c>
      <c r="I304" t="s">
        <v>251</v>
      </c>
      <c r="J304" t="s">
        <v>251</v>
      </c>
      <c r="K304" t="s">
        <v>36</v>
      </c>
      <c r="L304" t="s">
        <v>37</v>
      </c>
      <c r="M304" t="s">
        <v>36</v>
      </c>
      <c r="O304" t="s">
        <v>52</v>
      </c>
      <c r="P304" t="s">
        <v>39</v>
      </c>
      <c r="Q304" t="s">
        <v>42</v>
      </c>
      <c r="R304" t="s">
        <v>36</v>
      </c>
      <c r="S304" t="s">
        <v>36</v>
      </c>
      <c r="T304" t="s">
        <v>40</v>
      </c>
      <c r="U304" t="s">
        <v>36</v>
      </c>
      <c r="V304" t="s">
        <v>42</v>
      </c>
      <c r="W304" t="s">
        <v>42</v>
      </c>
      <c r="X304" t="s">
        <v>40</v>
      </c>
      <c r="Y304" t="s">
        <v>40</v>
      </c>
      <c r="Z304" t="s">
        <v>36</v>
      </c>
      <c r="AA304" t="s">
        <v>42</v>
      </c>
      <c r="AB304" t="s">
        <v>40</v>
      </c>
      <c r="AC304" t="s">
        <v>36</v>
      </c>
      <c r="AD304" t="s">
        <v>36</v>
      </c>
      <c r="AE304" t="s">
        <v>37</v>
      </c>
      <c r="AF304" t="s">
        <v>36</v>
      </c>
      <c r="AG304" t="s">
        <v>37</v>
      </c>
      <c r="AH304" t="s">
        <v>40</v>
      </c>
      <c r="AI304" t="s">
        <v>40</v>
      </c>
      <c r="AJ304" t="s">
        <v>53</v>
      </c>
      <c r="AK304" t="s">
        <v>47</v>
      </c>
    </row>
    <row r="305" spans="1:38" x14ac:dyDescent="0.25">
      <c r="A305">
        <v>383</v>
      </c>
      <c r="B305" s="1">
        <v>46074.772847222201</v>
      </c>
      <c r="C305" s="1">
        <v>46074.7797685185</v>
      </c>
      <c r="D305" t="s">
        <v>33</v>
      </c>
      <c r="F305" s="1"/>
      <c r="G305" t="s">
        <v>35</v>
      </c>
      <c r="H305" t="s">
        <v>251</v>
      </c>
      <c r="I305" t="s">
        <v>251</v>
      </c>
      <c r="J305" t="s">
        <v>251</v>
      </c>
      <c r="K305" t="s">
        <v>36</v>
      </c>
      <c r="L305" t="s">
        <v>42</v>
      </c>
      <c r="M305" t="s">
        <v>40</v>
      </c>
      <c r="O305" t="s">
        <v>103</v>
      </c>
      <c r="P305" t="s">
        <v>49</v>
      </c>
      <c r="Q305" t="s">
        <v>42</v>
      </c>
      <c r="R305" t="s">
        <v>36</v>
      </c>
      <c r="S305" t="s">
        <v>40</v>
      </c>
      <c r="T305" t="s">
        <v>42</v>
      </c>
      <c r="U305" t="s">
        <v>40</v>
      </c>
      <c r="V305" t="s">
        <v>37</v>
      </c>
      <c r="W305" t="s">
        <v>36</v>
      </c>
      <c r="X305" t="s">
        <v>36</v>
      </c>
      <c r="Y305" t="s">
        <v>36</v>
      </c>
      <c r="Z305" t="s">
        <v>42</v>
      </c>
      <c r="AA305" t="s">
        <v>42</v>
      </c>
      <c r="AB305" t="s">
        <v>42</v>
      </c>
      <c r="AC305" t="s">
        <v>37</v>
      </c>
      <c r="AD305" t="s">
        <v>40</v>
      </c>
      <c r="AE305" t="s">
        <v>37</v>
      </c>
      <c r="AF305" t="s">
        <v>42</v>
      </c>
      <c r="AG305" t="s">
        <v>37</v>
      </c>
      <c r="AH305" t="s">
        <v>37</v>
      </c>
      <c r="AI305" t="s">
        <v>40</v>
      </c>
      <c r="AJ305" t="s">
        <v>43</v>
      </c>
      <c r="AK305" t="s">
        <v>66</v>
      </c>
    </row>
    <row r="306" spans="1:38" x14ac:dyDescent="0.25">
      <c r="A306">
        <v>384</v>
      </c>
      <c r="B306" s="1">
        <v>46074.778969907398</v>
      </c>
      <c r="C306" s="1">
        <v>46074.781435185199</v>
      </c>
      <c r="D306" t="s">
        <v>33</v>
      </c>
      <c r="F306" s="1"/>
      <c r="G306" t="s">
        <v>35</v>
      </c>
      <c r="H306" t="s">
        <v>251</v>
      </c>
      <c r="I306" t="s">
        <v>251</v>
      </c>
      <c r="J306" t="s">
        <v>251</v>
      </c>
      <c r="K306" t="s">
        <v>36</v>
      </c>
      <c r="L306" t="s">
        <v>40</v>
      </c>
      <c r="M306" t="s">
        <v>36</v>
      </c>
      <c r="N306" t="s">
        <v>34</v>
      </c>
      <c r="O306" t="s">
        <v>48</v>
      </c>
      <c r="P306" t="s">
        <v>49</v>
      </c>
      <c r="Q306" t="s">
        <v>42</v>
      </c>
      <c r="R306" t="s">
        <v>36</v>
      </c>
      <c r="S306" t="s">
        <v>42</v>
      </c>
      <c r="T306" t="s">
        <v>40</v>
      </c>
      <c r="U306" t="s">
        <v>40</v>
      </c>
      <c r="V306" t="s">
        <v>37</v>
      </c>
      <c r="W306" t="s">
        <v>42</v>
      </c>
      <c r="X306" t="s">
        <v>36</v>
      </c>
      <c r="Y306" t="s">
        <v>42</v>
      </c>
      <c r="Z306" t="s">
        <v>40</v>
      </c>
      <c r="AA306" t="s">
        <v>42</v>
      </c>
      <c r="AB306" t="s">
        <v>42</v>
      </c>
      <c r="AC306" t="s">
        <v>37</v>
      </c>
      <c r="AD306" t="s">
        <v>42</v>
      </c>
      <c r="AE306" t="s">
        <v>42</v>
      </c>
      <c r="AF306" t="s">
        <v>40</v>
      </c>
      <c r="AG306" t="s">
        <v>42</v>
      </c>
      <c r="AH306" t="s">
        <v>42</v>
      </c>
      <c r="AI306" t="s">
        <v>40</v>
      </c>
      <c r="AJ306" t="s">
        <v>53</v>
      </c>
      <c r="AK306" t="s">
        <v>54</v>
      </c>
    </row>
    <row r="307" spans="1:38" x14ac:dyDescent="0.25">
      <c r="A307">
        <v>385</v>
      </c>
      <c r="B307" s="1">
        <v>46074.750775462999</v>
      </c>
      <c r="C307" s="1">
        <v>46074.784363425897</v>
      </c>
      <c r="D307" t="s">
        <v>33</v>
      </c>
      <c r="F307" s="1"/>
      <c r="G307" t="s">
        <v>35</v>
      </c>
      <c r="H307" t="s">
        <v>251</v>
      </c>
      <c r="I307" t="s">
        <v>251</v>
      </c>
      <c r="J307" t="s">
        <v>251</v>
      </c>
      <c r="K307" t="s">
        <v>37</v>
      </c>
      <c r="L307" t="s">
        <v>37</v>
      </c>
      <c r="M307" t="s">
        <v>37</v>
      </c>
      <c r="N307" t="s">
        <v>227</v>
      </c>
      <c r="O307" t="s">
        <v>38</v>
      </c>
      <c r="P307" t="s">
        <v>70</v>
      </c>
      <c r="Q307" t="s">
        <v>37</v>
      </c>
      <c r="R307" t="s">
        <v>41</v>
      </c>
      <c r="S307" t="s">
        <v>37</v>
      </c>
      <c r="T307" t="s">
        <v>37</v>
      </c>
      <c r="U307" t="s">
        <v>37</v>
      </c>
      <c r="V307" t="s">
        <v>37</v>
      </c>
      <c r="W307" t="s">
        <v>37</v>
      </c>
      <c r="X307" t="s">
        <v>41</v>
      </c>
      <c r="Y307" t="s">
        <v>41</v>
      </c>
      <c r="Z307" t="s">
        <v>41</v>
      </c>
      <c r="AA307" t="s">
        <v>37</v>
      </c>
      <c r="AB307" t="s">
        <v>37</v>
      </c>
      <c r="AC307" t="s">
        <v>37</v>
      </c>
      <c r="AD307" t="s">
        <v>37</v>
      </c>
      <c r="AE307" t="s">
        <v>37</v>
      </c>
      <c r="AF307" t="s">
        <v>37</v>
      </c>
      <c r="AG307" t="s">
        <v>37</v>
      </c>
      <c r="AH307" t="s">
        <v>37</v>
      </c>
      <c r="AI307" t="s">
        <v>37</v>
      </c>
      <c r="AJ307" t="s">
        <v>57</v>
      </c>
      <c r="AK307" t="s">
        <v>47</v>
      </c>
      <c r="AL307" t="s">
        <v>228</v>
      </c>
    </row>
    <row r="308" spans="1:38" x14ac:dyDescent="0.25">
      <c r="A308">
        <v>388</v>
      </c>
      <c r="B308" s="1">
        <v>46074.787407407399</v>
      </c>
      <c r="C308" s="1">
        <v>46074.793888888897</v>
      </c>
      <c r="D308" t="s">
        <v>33</v>
      </c>
      <c r="F308" s="1"/>
      <c r="G308" t="s">
        <v>35</v>
      </c>
      <c r="H308" t="s">
        <v>251</v>
      </c>
      <c r="I308" t="s">
        <v>251</v>
      </c>
      <c r="J308" t="s">
        <v>251</v>
      </c>
      <c r="K308" t="s">
        <v>37</v>
      </c>
      <c r="L308" t="s">
        <v>37</v>
      </c>
      <c r="M308" t="s">
        <v>37</v>
      </c>
      <c r="N308" t="s">
        <v>229</v>
      </c>
      <c r="O308" t="s">
        <v>38</v>
      </c>
      <c r="P308" t="s">
        <v>49</v>
      </c>
      <c r="Q308" t="s">
        <v>37</v>
      </c>
      <c r="R308" t="s">
        <v>41</v>
      </c>
      <c r="S308" t="s">
        <v>41</v>
      </c>
      <c r="T308" t="s">
        <v>37</v>
      </c>
      <c r="U308" t="s">
        <v>37</v>
      </c>
      <c r="V308" t="s">
        <v>37</v>
      </c>
      <c r="W308" t="s">
        <v>37</v>
      </c>
      <c r="X308" t="s">
        <v>41</v>
      </c>
      <c r="Y308" t="s">
        <v>41</v>
      </c>
      <c r="Z308" t="s">
        <v>41</v>
      </c>
      <c r="AA308" t="s">
        <v>42</v>
      </c>
      <c r="AB308" t="s">
        <v>36</v>
      </c>
      <c r="AC308" t="s">
        <v>37</v>
      </c>
      <c r="AD308" t="s">
        <v>42</v>
      </c>
      <c r="AE308" t="s">
        <v>42</v>
      </c>
      <c r="AF308" t="s">
        <v>42</v>
      </c>
      <c r="AG308" t="s">
        <v>41</v>
      </c>
      <c r="AH308" t="s">
        <v>37</v>
      </c>
      <c r="AI308" t="s">
        <v>37</v>
      </c>
      <c r="AJ308" t="s">
        <v>57</v>
      </c>
      <c r="AK308" t="s">
        <v>47</v>
      </c>
      <c r="AL308" t="s">
        <v>230</v>
      </c>
    </row>
    <row r="309" spans="1:38" x14ac:dyDescent="0.25">
      <c r="A309">
        <v>389</v>
      </c>
      <c r="B309" s="1">
        <v>46074.781643518501</v>
      </c>
      <c r="C309" s="1">
        <v>46074.801319444399</v>
      </c>
      <c r="D309" t="s">
        <v>33</v>
      </c>
      <c r="F309" s="1"/>
      <c r="G309" t="s">
        <v>35</v>
      </c>
      <c r="H309" t="s">
        <v>251</v>
      </c>
      <c r="I309" t="s">
        <v>251</v>
      </c>
      <c r="J309" t="s">
        <v>251</v>
      </c>
      <c r="K309" t="s">
        <v>36</v>
      </c>
      <c r="L309" t="s">
        <v>42</v>
      </c>
      <c r="M309" t="s">
        <v>36</v>
      </c>
      <c r="N309" t="s">
        <v>231</v>
      </c>
      <c r="O309" t="s">
        <v>52</v>
      </c>
      <c r="P309" t="s">
        <v>49</v>
      </c>
      <c r="Q309" t="s">
        <v>42</v>
      </c>
      <c r="R309" t="s">
        <v>36</v>
      </c>
      <c r="S309" t="s">
        <v>37</v>
      </c>
      <c r="T309" t="s">
        <v>42</v>
      </c>
      <c r="U309" t="s">
        <v>36</v>
      </c>
      <c r="V309" t="s">
        <v>42</v>
      </c>
      <c r="W309" t="s">
        <v>36</v>
      </c>
      <c r="X309" t="s">
        <v>36</v>
      </c>
      <c r="Y309" t="s">
        <v>36</v>
      </c>
      <c r="Z309" t="s">
        <v>42</v>
      </c>
      <c r="AA309" t="s">
        <v>42</v>
      </c>
      <c r="AB309" t="s">
        <v>41</v>
      </c>
      <c r="AC309" t="s">
        <v>42</v>
      </c>
      <c r="AD309" t="s">
        <v>42</v>
      </c>
      <c r="AE309" t="s">
        <v>42</v>
      </c>
      <c r="AF309" t="s">
        <v>42</v>
      </c>
      <c r="AG309" t="s">
        <v>42</v>
      </c>
      <c r="AH309" t="s">
        <v>42</v>
      </c>
      <c r="AI309" t="s">
        <v>42</v>
      </c>
      <c r="AJ309" t="s">
        <v>57</v>
      </c>
      <c r="AK309" t="s">
        <v>47</v>
      </c>
      <c r="AL309" t="s">
        <v>232</v>
      </c>
    </row>
    <row r="310" spans="1:38" x14ac:dyDescent="0.25">
      <c r="A310">
        <v>390</v>
      </c>
      <c r="B310" s="1">
        <v>46074.7327083333</v>
      </c>
      <c r="C310" s="1">
        <v>46074.806793981501</v>
      </c>
      <c r="D310" t="s">
        <v>33</v>
      </c>
      <c r="F310" s="1"/>
      <c r="G310" t="s">
        <v>35</v>
      </c>
      <c r="H310" t="s">
        <v>251</v>
      </c>
      <c r="I310" t="s">
        <v>251</v>
      </c>
      <c r="J310" t="s">
        <v>251</v>
      </c>
      <c r="K310" t="s">
        <v>37</v>
      </c>
      <c r="L310" t="s">
        <v>37</v>
      </c>
      <c r="M310" t="s">
        <v>37</v>
      </c>
      <c r="N310" t="s">
        <v>233</v>
      </c>
      <c r="O310" t="s">
        <v>48</v>
      </c>
      <c r="P310" t="s">
        <v>49</v>
      </c>
      <c r="Q310" t="s">
        <v>42</v>
      </c>
      <c r="R310" t="s">
        <v>36</v>
      </c>
      <c r="S310" t="s">
        <v>36</v>
      </c>
      <c r="T310" t="s">
        <v>37</v>
      </c>
      <c r="U310" t="s">
        <v>42</v>
      </c>
      <c r="V310" t="s">
        <v>37</v>
      </c>
      <c r="W310" t="s">
        <v>36</v>
      </c>
      <c r="X310" t="s">
        <v>36</v>
      </c>
      <c r="Y310" t="s">
        <v>42</v>
      </c>
      <c r="Z310" t="s">
        <v>40</v>
      </c>
      <c r="AA310" t="s">
        <v>42</v>
      </c>
      <c r="AB310" t="s">
        <v>42</v>
      </c>
      <c r="AC310" t="s">
        <v>42</v>
      </c>
      <c r="AD310" t="s">
        <v>42</v>
      </c>
      <c r="AE310" t="s">
        <v>42</v>
      </c>
      <c r="AF310" t="s">
        <v>37</v>
      </c>
      <c r="AG310" t="s">
        <v>40</v>
      </c>
      <c r="AH310" t="s">
        <v>40</v>
      </c>
      <c r="AI310" t="s">
        <v>40</v>
      </c>
      <c r="AJ310" t="s">
        <v>57</v>
      </c>
      <c r="AK310" t="s">
        <v>47</v>
      </c>
    </row>
    <row r="311" spans="1:38" x14ac:dyDescent="0.25">
      <c r="A311">
        <v>391</v>
      </c>
      <c r="B311" s="1">
        <v>46074.8265509259</v>
      </c>
      <c r="C311" s="1">
        <v>46074.829780092601</v>
      </c>
      <c r="D311" t="s">
        <v>33</v>
      </c>
      <c r="F311" s="1"/>
      <c r="G311" t="s">
        <v>35</v>
      </c>
      <c r="H311" t="s">
        <v>251</v>
      </c>
      <c r="I311" t="s">
        <v>251</v>
      </c>
      <c r="J311" t="s">
        <v>251</v>
      </c>
      <c r="K311" t="s">
        <v>41</v>
      </c>
      <c r="L311" t="s">
        <v>36</v>
      </c>
      <c r="M311" t="s">
        <v>40</v>
      </c>
      <c r="O311" t="s">
        <v>64</v>
      </c>
      <c r="P311" t="s">
        <v>39</v>
      </c>
      <c r="Q311" t="s">
        <v>42</v>
      </c>
      <c r="R311" t="s">
        <v>42</v>
      </c>
      <c r="S311" t="s">
        <v>36</v>
      </c>
      <c r="T311" t="s">
        <v>36</v>
      </c>
      <c r="U311" t="s">
        <v>41</v>
      </c>
      <c r="V311" t="s">
        <v>36</v>
      </c>
      <c r="W311" t="s">
        <v>36</v>
      </c>
      <c r="X311" t="s">
        <v>36</v>
      </c>
      <c r="Y311" t="s">
        <v>42</v>
      </c>
      <c r="Z311" t="s">
        <v>36</v>
      </c>
      <c r="AA311" t="s">
        <v>40</v>
      </c>
      <c r="AB311" t="s">
        <v>36</v>
      </c>
      <c r="AC311" t="s">
        <v>42</v>
      </c>
      <c r="AD311" t="s">
        <v>42</v>
      </c>
      <c r="AE311" t="s">
        <v>42</v>
      </c>
      <c r="AF311" t="s">
        <v>36</v>
      </c>
      <c r="AG311" t="s">
        <v>37</v>
      </c>
      <c r="AH311" t="s">
        <v>37</v>
      </c>
      <c r="AI311" t="s">
        <v>36</v>
      </c>
      <c r="AJ311" t="s">
        <v>43</v>
      </c>
      <c r="AK311" t="s">
        <v>47</v>
      </c>
    </row>
    <row r="312" spans="1:38" x14ac:dyDescent="0.25">
      <c r="A312">
        <v>392</v>
      </c>
      <c r="B312" s="1">
        <v>46074.826446759304</v>
      </c>
      <c r="C312" s="1">
        <v>46074.833263888897</v>
      </c>
      <c r="D312" t="s">
        <v>33</v>
      </c>
      <c r="F312" s="1"/>
      <c r="G312" t="s">
        <v>35</v>
      </c>
      <c r="H312" t="s">
        <v>251</v>
      </c>
      <c r="I312" t="s">
        <v>251</v>
      </c>
      <c r="J312" t="s">
        <v>251</v>
      </c>
      <c r="K312" t="s">
        <v>42</v>
      </c>
      <c r="L312" t="s">
        <v>36</v>
      </c>
      <c r="M312" t="s">
        <v>36</v>
      </c>
      <c r="O312" t="s">
        <v>48</v>
      </c>
      <c r="P312" t="s">
        <v>49</v>
      </c>
      <c r="Q312" t="s">
        <v>37</v>
      </c>
      <c r="R312" t="s">
        <v>37</v>
      </c>
      <c r="S312" t="s">
        <v>42</v>
      </c>
      <c r="T312" t="s">
        <v>36</v>
      </c>
      <c r="U312" t="s">
        <v>41</v>
      </c>
      <c r="V312" t="s">
        <v>37</v>
      </c>
      <c r="W312" t="s">
        <v>36</v>
      </c>
      <c r="X312" t="s">
        <v>42</v>
      </c>
      <c r="Y312" t="s">
        <v>42</v>
      </c>
      <c r="Z312" t="s">
        <v>36</v>
      </c>
      <c r="AA312" t="s">
        <v>41</v>
      </c>
      <c r="AB312" t="s">
        <v>41</v>
      </c>
      <c r="AC312" t="s">
        <v>41</v>
      </c>
      <c r="AD312" t="s">
        <v>37</v>
      </c>
      <c r="AE312" t="s">
        <v>37</v>
      </c>
      <c r="AF312" t="s">
        <v>42</v>
      </c>
      <c r="AG312" t="s">
        <v>42</v>
      </c>
      <c r="AH312" t="s">
        <v>42</v>
      </c>
      <c r="AI312" t="s">
        <v>36</v>
      </c>
      <c r="AJ312" t="s">
        <v>43</v>
      </c>
      <c r="AK312" t="s">
        <v>47</v>
      </c>
    </row>
    <row r="313" spans="1:38" x14ac:dyDescent="0.25">
      <c r="A313">
        <v>393</v>
      </c>
      <c r="B313" s="1">
        <v>46074.873796296299</v>
      </c>
      <c r="C313" s="1">
        <v>46074.879675925898</v>
      </c>
      <c r="D313" t="s">
        <v>33</v>
      </c>
      <c r="F313" s="1"/>
      <c r="G313" t="s">
        <v>35</v>
      </c>
      <c r="H313" t="s">
        <v>251</v>
      </c>
      <c r="I313" t="s">
        <v>251</v>
      </c>
      <c r="J313" t="s">
        <v>251</v>
      </c>
      <c r="K313" t="s">
        <v>36</v>
      </c>
      <c r="L313" t="s">
        <v>42</v>
      </c>
      <c r="M313" t="s">
        <v>40</v>
      </c>
      <c r="O313" t="s">
        <v>48</v>
      </c>
      <c r="P313" t="s">
        <v>92</v>
      </c>
      <c r="Q313" t="s">
        <v>37</v>
      </c>
      <c r="R313" t="s">
        <v>40</v>
      </c>
      <c r="S313" t="s">
        <v>40</v>
      </c>
      <c r="T313" t="s">
        <v>36</v>
      </c>
      <c r="U313" t="s">
        <v>41</v>
      </c>
      <c r="V313" t="s">
        <v>42</v>
      </c>
      <c r="W313" t="s">
        <v>40</v>
      </c>
      <c r="X313" t="s">
        <v>40</v>
      </c>
      <c r="Y313" t="s">
        <v>36</v>
      </c>
      <c r="Z313" t="s">
        <v>36</v>
      </c>
      <c r="AA313" t="s">
        <v>40</v>
      </c>
      <c r="AB313" t="s">
        <v>42</v>
      </c>
      <c r="AC313" t="s">
        <v>42</v>
      </c>
      <c r="AD313" t="s">
        <v>40</v>
      </c>
      <c r="AE313" t="s">
        <v>37</v>
      </c>
      <c r="AF313" t="s">
        <v>42</v>
      </c>
      <c r="AG313" t="s">
        <v>42</v>
      </c>
      <c r="AH313" t="s">
        <v>42</v>
      </c>
      <c r="AI313" t="s">
        <v>37</v>
      </c>
      <c r="AJ313" t="s">
        <v>43</v>
      </c>
      <c r="AK313" t="s">
        <v>47</v>
      </c>
    </row>
    <row r="314" spans="1:38" x14ac:dyDescent="0.25">
      <c r="A314">
        <v>394</v>
      </c>
      <c r="B314" s="1">
        <v>46074.833530092597</v>
      </c>
      <c r="C314" s="1">
        <v>46074.884062500001</v>
      </c>
      <c r="D314" t="s">
        <v>33</v>
      </c>
      <c r="F314" s="1"/>
      <c r="G314" t="s">
        <v>35</v>
      </c>
      <c r="H314" t="s">
        <v>251</v>
      </c>
      <c r="I314" t="s">
        <v>251</v>
      </c>
      <c r="J314" t="s">
        <v>251</v>
      </c>
      <c r="K314" t="s">
        <v>36</v>
      </c>
      <c r="L314" t="s">
        <v>37</v>
      </c>
      <c r="M314" t="s">
        <v>40</v>
      </c>
      <c r="O314" t="s">
        <v>234</v>
      </c>
      <c r="P314" t="s">
        <v>46</v>
      </c>
      <c r="Q314" t="s">
        <v>42</v>
      </c>
      <c r="R314" t="s">
        <v>42</v>
      </c>
      <c r="S314" t="s">
        <v>37</v>
      </c>
      <c r="T314" t="s">
        <v>36</v>
      </c>
      <c r="U314" t="s">
        <v>36</v>
      </c>
      <c r="V314" t="s">
        <v>36</v>
      </c>
      <c r="W314" t="s">
        <v>40</v>
      </c>
      <c r="X314" t="s">
        <v>42</v>
      </c>
      <c r="Y314" t="s">
        <v>42</v>
      </c>
      <c r="Z314" t="s">
        <v>42</v>
      </c>
      <c r="AA314" t="s">
        <v>37</v>
      </c>
      <c r="AB314" t="s">
        <v>37</v>
      </c>
      <c r="AC314" t="s">
        <v>36</v>
      </c>
      <c r="AD314" t="s">
        <v>40</v>
      </c>
      <c r="AE314" t="s">
        <v>37</v>
      </c>
      <c r="AF314" t="s">
        <v>42</v>
      </c>
      <c r="AG314" t="s">
        <v>37</v>
      </c>
      <c r="AH314" t="s">
        <v>42</v>
      </c>
      <c r="AI314" t="s">
        <v>40</v>
      </c>
      <c r="AJ314" t="s">
        <v>57</v>
      </c>
      <c r="AK314" t="s">
        <v>47</v>
      </c>
      <c r="AL314" t="s">
        <v>235</v>
      </c>
    </row>
    <row r="315" spans="1:38" x14ac:dyDescent="0.25">
      <c r="A315">
        <v>395</v>
      </c>
      <c r="B315" s="1">
        <v>46074.896099537</v>
      </c>
      <c r="C315" s="1">
        <v>46074.902106481502</v>
      </c>
      <c r="D315" t="s">
        <v>33</v>
      </c>
      <c r="F315" s="1"/>
      <c r="G315" t="s">
        <v>35</v>
      </c>
      <c r="H315" t="s">
        <v>251</v>
      </c>
      <c r="I315" t="s">
        <v>251</v>
      </c>
      <c r="J315" t="s">
        <v>251</v>
      </c>
      <c r="K315" t="s">
        <v>40</v>
      </c>
      <c r="L315" t="s">
        <v>37</v>
      </c>
      <c r="M315" t="s">
        <v>40</v>
      </c>
      <c r="N315" t="s">
        <v>236</v>
      </c>
      <c r="O315" t="s">
        <v>52</v>
      </c>
      <c r="P315" t="s">
        <v>46</v>
      </c>
      <c r="Q315" t="s">
        <v>40</v>
      </c>
      <c r="R315" t="s">
        <v>40</v>
      </c>
      <c r="S315" t="s">
        <v>40</v>
      </c>
      <c r="T315" t="s">
        <v>40</v>
      </c>
      <c r="U315" t="s">
        <v>36</v>
      </c>
      <c r="V315" t="s">
        <v>37</v>
      </c>
      <c r="W315" t="s">
        <v>37</v>
      </c>
      <c r="X315" t="s">
        <v>40</v>
      </c>
      <c r="Y315" t="s">
        <v>40</v>
      </c>
      <c r="Z315" t="s">
        <v>40</v>
      </c>
      <c r="AA315" t="s">
        <v>37</v>
      </c>
      <c r="AB315" t="s">
        <v>37</v>
      </c>
      <c r="AC315" t="s">
        <v>37</v>
      </c>
      <c r="AD315" t="s">
        <v>40</v>
      </c>
      <c r="AE315" t="s">
        <v>37</v>
      </c>
      <c r="AF315" t="s">
        <v>37</v>
      </c>
      <c r="AG315" t="s">
        <v>42</v>
      </c>
      <c r="AH315" t="s">
        <v>42</v>
      </c>
      <c r="AI315" t="s">
        <v>36</v>
      </c>
      <c r="AJ315" t="s">
        <v>43</v>
      </c>
      <c r="AK315" t="s">
        <v>54</v>
      </c>
    </row>
    <row r="316" spans="1:38" x14ac:dyDescent="0.25">
      <c r="A316">
        <v>396</v>
      </c>
      <c r="B316" s="1">
        <v>46074.906145833302</v>
      </c>
      <c r="C316" s="1">
        <v>46074.908159722203</v>
      </c>
      <c r="D316" t="s">
        <v>33</v>
      </c>
      <c r="F316" s="1"/>
      <c r="G316" t="s">
        <v>35</v>
      </c>
      <c r="H316" t="s">
        <v>251</v>
      </c>
      <c r="I316" t="s">
        <v>251</v>
      </c>
      <c r="J316" t="s">
        <v>251</v>
      </c>
      <c r="K316" t="s">
        <v>37</v>
      </c>
      <c r="L316" t="s">
        <v>37</v>
      </c>
      <c r="M316" t="s">
        <v>37</v>
      </c>
      <c r="O316" t="s">
        <v>237</v>
      </c>
      <c r="P316" t="s">
        <v>49</v>
      </c>
      <c r="Q316" t="s">
        <v>37</v>
      </c>
      <c r="R316" t="s">
        <v>36</v>
      </c>
      <c r="S316" t="s">
        <v>42</v>
      </c>
      <c r="T316" t="s">
        <v>42</v>
      </c>
      <c r="U316" t="s">
        <v>42</v>
      </c>
      <c r="V316" t="s">
        <v>37</v>
      </c>
      <c r="W316" t="s">
        <v>37</v>
      </c>
      <c r="X316" t="s">
        <v>41</v>
      </c>
      <c r="Y316" t="s">
        <v>41</v>
      </c>
      <c r="Z316" t="s">
        <v>42</v>
      </c>
      <c r="AA316" t="s">
        <v>37</v>
      </c>
      <c r="AB316" t="s">
        <v>37</v>
      </c>
      <c r="AC316" t="s">
        <v>37</v>
      </c>
      <c r="AD316" t="s">
        <v>37</v>
      </c>
      <c r="AE316" t="s">
        <v>37</v>
      </c>
      <c r="AF316" t="s">
        <v>37</v>
      </c>
      <c r="AG316" t="s">
        <v>37</v>
      </c>
      <c r="AH316" t="s">
        <v>37</v>
      </c>
      <c r="AI316" t="s">
        <v>37</v>
      </c>
      <c r="AJ316" t="s">
        <v>57</v>
      </c>
      <c r="AK316" t="s">
        <v>47</v>
      </c>
    </row>
    <row r="317" spans="1:38" x14ac:dyDescent="0.25">
      <c r="A317">
        <v>397</v>
      </c>
      <c r="B317" s="1">
        <v>46074.908622685201</v>
      </c>
      <c r="C317" s="1">
        <v>46074.910011574102</v>
      </c>
      <c r="D317" t="s">
        <v>33</v>
      </c>
      <c r="F317" s="1"/>
      <c r="G317" t="s">
        <v>35</v>
      </c>
      <c r="H317" t="s">
        <v>251</v>
      </c>
      <c r="I317" t="s">
        <v>251</v>
      </c>
      <c r="J317" t="s">
        <v>251</v>
      </c>
      <c r="K317" t="s">
        <v>37</v>
      </c>
      <c r="L317" t="s">
        <v>37</v>
      </c>
      <c r="M317" t="s">
        <v>37</v>
      </c>
      <c r="O317" t="s">
        <v>59</v>
      </c>
      <c r="P317" t="s">
        <v>49</v>
      </c>
      <c r="Q317" t="s">
        <v>37</v>
      </c>
      <c r="R317" t="s">
        <v>41</v>
      </c>
      <c r="S317" t="s">
        <v>37</v>
      </c>
      <c r="T317" t="s">
        <v>37</v>
      </c>
      <c r="U317" t="s">
        <v>37</v>
      </c>
      <c r="V317" t="s">
        <v>37</v>
      </c>
      <c r="W317" t="s">
        <v>37</v>
      </c>
      <c r="X317" t="s">
        <v>41</v>
      </c>
      <c r="Y317" t="s">
        <v>41</v>
      </c>
      <c r="Z317" t="s">
        <v>37</v>
      </c>
      <c r="AA317" t="s">
        <v>37</v>
      </c>
      <c r="AB317" t="s">
        <v>37</v>
      </c>
      <c r="AC317" t="s">
        <v>37</v>
      </c>
      <c r="AD317" t="s">
        <v>37</v>
      </c>
      <c r="AE317" t="s">
        <v>37</v>
      </c>
      <c r="AF317" t="s">
        <v>37</v>
      </c>
      <c r="AG317" t="s">
        <v>37</v>
      </c>
      <c r="AH317" t="s">
        <v>37</v>
      </c>
      <c r="AI317" t="s">
        <v>37</v>
      </c>
      <c r="AJ317" t="s">
        <v>57</v>
      </c>
      <c r="AK317" t="s">
        <v>47</v>
      </c>
    </row>
  </sheetData>
  <phoneticPr fontId="1" type="noConversion"/>
  <pageMargins left="0.25" right="0.25" top="0.75" bottom="0.75" header="0.3" footer="0.3"/>
  <pageSetup paperSize="9" orientation="landscape"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2</vt:i4>
      </vt:variant>
    </vt:vector>
  </HeadingPairs>
  <TitlesOfParts>
    <vt:vector size="2" baseType="lpstr">
      <vt:lpstr>List1</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Matěj Král</cp:lastModifiedBy>
  <cp:lastPrinted>2026-02-27T12:45:16Z</cp:lastPrinted>
  <dcterms:created xsi:type="dcterms:W3CDTF">2026-02-22T05:24:48Z</dcterms:created>
  <dcterms:modified xsi:type="dcterms:W3CDTF">2026-02-27T12:51:29Z</dcterms:modified>
</cp:coreProperties>
</file>